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andel, Marked &amp; Ernaering\EF\Ernæring\Vidste du at\Ny serie\Selve arkene\Raske ældre 65+ el. 70+\Informationsmateriale til E-fokus\"/>
    </mc:Choice>
  </mc:AlternateContent>
  <xr:revisionPtr revIDLastSave="0" documentId="13_ncr:1_{018B8D11-F2D3-4423-80FA-2BCA8A8A687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9" i="1"/>
  <c r="H8" i="1" l="1"/>
  <c r="H7" i="1"/>
  <c r="H6" i="1"/>
  <c r="H5" i="1"/>
  <c r="H4" i="1"/>
  <c r="H9" i="1" s="1"/>
  <c r="H15" i="1" l="1"/>
  <c r="H14" i="1"/>
  <c r="H13" i="1"/>
  <c r="H12" i="1"/>
  <c r="H11" i="1"/>
  <c r="V7" i="1" l="1"/>
  <c r="V5" i="1"/>
  <c r="J4" i="1" l="1"/>
  <c r="O4" i="1"/>
  <c r="V4" i="1"/>
  <c r="I16" i="1" l="1"/>
  <c r="E16" i="1"/>
  <c r="V15" i="1"/>
  <c r="O15" i="1"/>
  <c r="J15" i="1"/>
  <c r="V14" i="1"/>
  <c r="O14" i="1"/>
  <c r="J14" i="1"/>
  <c r="V13" i="1"/>
  <c r="O13" i="1"/>
  <c r="J13" i="1"/>
  <c r="V12" i="1"/>
  <c r="O12" i="1"/>
  <c r="J12" i="1"/>
  <c r="V11" i="1"/>
  <c r="O11" i="1"/>
  <c r="J11" i="1"/>
  <c r="I9" i="1"/>
  <c r="E9" i="1"/>
  <c r="V8" i="1"/>
  <c r="O8" i="1"/>
  <c r="J8" i="1"/>
  <c r="O7" i="1"/>
  <c r="J7" i="1"/>
  <c r="V6" i="1"/>
  <c r="O6" i="1"/>
  <c r="J6" i="1"/>
  <c r="O5" i="1"/>
  <c r="J5" i="1"/>
  <c r="V16" i="1" l="1"/>
  <c r="G12" i="1"/>
  <c r="G15" i="1"/>
  <c r="G11" i="1"/>
  <c r="G14" i="1"/>
  <c r="G13" i="1"/>
  <c r="V9" i="1"/>
  <c r="G8" i="1"/>
  <c r="G7" i="1"/>
  <c r="G6" i="1"/>
  <c r="G5" i="1"/>
  <c r="G4" i="1"/>
  <c r="O9" i="1"/>
  <c r="J9" i="1"/>
  <c r="J16" i="1"/>
  <c r="G16" i="1" l="1"/>
  <c r="G9" i="1"/>
</calcChain>
</file>

<file path=xl/sharedStrings.xml><?xml version="1.0" encoding="utf-8"?>
<sst xmlns="http://schemas.openxmlformats.org/spreadsheetml/2006/main" count="98" uniqueCount="51">
  <si>
    <t>Målgruppe</t>
  </si>
  <si>
    <t>Måltidstype</t>
  </si>
  <si>
    <t>Fedt (E%)</t>
  </si>
  <si>
    <t>Mættet fedt (E%)</t>
  </si>
  <si>
    <t>Mættet fedt (g)</t>
  </si>
  <si>
    <t>Protein (E%)</t>
  </si>
  <si>
    <t>Protein (g)</t>
  </si>
  <si>
    <t>Kulhydrat (E%)</t>
  </si>
  <si>
    <t>Tilsat sukker (E%)</t>
  </si>
  <si>
    <t>Kostfibre g/MJ</t>
  </si>
  <si>
    <t>Kostfibre g/måltid</t>
  </si>
  <si>
    <t>Alkohol (E%)</t>
  </si>
  <si>
    <t>Morgenmad</t>
  </si>
  <si>
    <t>Mellemmåltid</t>
  </si>
  <si>
    <t>Frokost</t>
  </si>
  <si>
    <t>Aftensmad</t>
  </si>
  <si>
    <t>Total</t>
  </si>
  <si>
    <t>&lt;10</t>
  </si>
  <si>
    <t>15 - 20</t>
  </si>
  <si>
    <t>&lt; 10</t>
  </si>
  <si>
    <t>25-35 g/dag</t>
  </si>
  <si>
    <t>Indhold i måltiderne</t>
  </si>
  <si>
    <t>Energi i måltiderne, total</t>
  </si>
  <si>
    <t>Måltidernes indhold af makronæringsstoffer</t>
  </si>
  <si>
    <t>Vidste du at….</t>
  </si>
  <si>
    <t>Tilsat sukker (g)</t>
  </si>
  <si>
    <t>Alkohol</t>
  </si>
  <si>
    <t xml:space="preserve">Kostfibre </t>
  </si>
  <si>
    <t>Anbefaling (kJ)</t>
  </si>
  <si>
    <t>Anbefaling (E%)</t>
  </si>
  <si>
    <t>Måltid (E%)</t>
  </si>
  <si>
    <t>Måltid (kJ)</t>
  </si>
  <si>
    <t>Måltid (kcal)</t>
  </si>
  <si>
    <t>Andel frugt og grønt</t>
  </si>
  <si>
    <t>1 glas sukkersødet saftevand. 1 ½ skive rugbrød med smørbart 80%, 1 skive rullepølse, lidt rå løg, pållægssky, friskost naturel, 3 skiver agurk, 3 skiver bresaola, 2 stk chornichon. ½ skive lyst franskbrød med stærk skæreost 45 + og sennep</t>
  </si>
  <si>
    <t>1 blomme, 1 skive lyst franskbrød med smørbart 80% og appelsinmarmelade</t>
  </si>
  <si>
    <t xml:space="preserve"> 95 g pæretærte med 2 spsk flødeskum. Se opskrift "Pæretærte"</t>
  </si>
  <si>
    <t>Det spiser du nu</t>
  </si>
  <si>
    <t>1 stort glas rødvin, 200 g kogte kartofler, 170 g kylling med skind og ben, ¾ dl sauce, 65 g agurkesalat, 30 g momordressing</t>
  </si>
  <si>
    <t>2 blommer, 1 skive ristet rugbrød, tomatsuppe (færdigproduceret) med creme fraiche 9%</t>
  </si>
  <si>
    <t>1 skive rugbrød ristet i ovn med et lille drys sukker og et drys kanel, 1 pære, 5 små valnødder, 2 stk mørk chokolade</t>
  </si>
  <si>
    <t xml:space="preserve">1 sort kop kaffe, 1 glas minimælk, 1 blødkogt æg, ½ skive groft franskbrød med skæreost 45 + og rød peberfrugt, ½ skive groft franskbrød med appelsinmarmelade, 2 cherrytomater, 1 æble </t>
  </si>
  <si>
    <t>1 sort kop kaffe, 1 glas letmælk, 1 blødkogt æg, ½ skive lyst franskbrød med smørbart 80%, skæreost 45 + og solbærmarmelade, ½ skive lyst franskbrød med smørbart 80%, brie 70+ og appelsinmarmelade</t>
  </si>
  <si>
    <t>1 lille glas rødvin, 1 portion af opskriften "Grydestegt kylling med sauce, agurkesalat, spidskålsalat og momor-dressing"</t>
  </si>
  <si>
    <t>Forslag til ændringer</t>
  </si>
  <si>
    <t>&lt; 32</t>
  </si>
  <si>
    <t>Anbefaling (g)</t>
  </si>
  <si>
    <t>Andel i måltidet (g)</t>
  </si>
  <si>
    <t>&lt;12</t>
  </si>
  <si>
    <r>
      <t>1 glas minimælk. 1 ½ skive rugbrød, 30 g røget makrel med æggestand på et salatblad, 2 skiver tomat og lidt stegt bacon, 3 skiver b</t>
    </r>
    <r>
      <rPr>
        <sz val="9"/>
        <rFont val="Arial"/>
        <family val="2"/>
      </rPr>
      <t>resaola</t>
    </r>
    <r>
      <rPr>
        <sz val="9"/>
        <color theme="1"/>
        <rFont val="Arial"/>
        <family val="2"/>
      </rPr>
      <t xml:space="preserve"> med 2 stk chornichon. ½ skive groft franskbrød med røget laks og dilddressing, ½ majskolbe, 4 stk grønne asparges</t>
    </r>
  </si>
  <si>
    <t>Små ændringer i kosten, gør at 70+ møder kostrådene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</si>
</sst>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6"/>
      <color theme="1"/>
      <name val="Arial"/>
      <family val="2"/>
    </font>
    <font>
      <sz val="9"/>
      <color rgb="FF9C570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EDDF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8" borderId="0" applyNumberFormat="0" applyBorder="0" applyAlignment="0" applyProtection="0"/>
  </cellStyleXfs>
  <cellXfs count="102">
    <xf numFmtId="0" fontId="0" fillId="0" borderId="0" xfId="0"/>
    <xf numFmtId="1" fontId="1" fillId="5" borderId="0" xfId="0" applyNumberFormat="1" applyFont="1" applyFill="1" applyAlignment="1">
      <alignment horizontal="left"/>
    </xf>
    <xf numFmtId="164" fontId="1" fillId="5" borderId="0" xfId="0" applyNumberFormat="1" applyFont="1" applyFill="1" applyAlignment="1">
      <alignment horizontal="left"/>
    </xf>
    <xf numFmtId="0" fontId="0" fillId="2" borderId="0" xfId="0" applyFill="1"/>
    <xf numFmtId="0" fontId="0" fillId="0" borderId="0" xfId="0" applyAlignment="1">
      <alignment wrapText="1"/>
    </xf>
    <xf numFmtId="0" fontId="0" fillId="3" borderId="0" xfId="0" applyFill="1"/>
    <xf numFmtId="0" fontId="3" fillId="0" borderId="8" xfId="0" applyFont="1" applyBorder="1"/>
    <xf numFmtId="0" fontId="3" fillId="0" borderId="0" xfId="0" applyFont="1" applyAlignment="1">
      <alignment wrapText="1"/>
    </xf>
    <xf numFmtId="0" fontId="3" fillId="0" borderId="0" xfId="0" applyFont="1"/>
    <xf numFmtId="0" fontId="0" fillId="0" borderId="24" xfId="0" applyBorder="1"/>
    <xf numFmtId="1" fontId="1" fillId="4" borderId="0" xfId="0" applyNumberFormat="1" applyFont="1" applyFill="1" applyAlignment="1">
      <alignment horizontal="center"/>
    </xf>
    <xf numFmtId="1" fontId="4" fillId="5" borderId="0" xfId="0" applyNumberFormat="1" applyFont="1" applyFill="1" applyAlignment="1">
      <alignment horizontal="left" vertical="center"/>
    </xf>
    <xf numFmtId="1" fontId="1" fillId="4" borderId="0" xfId="0" applyNumberFormat="1" applyFont="1" applyFill="1" applyAlignment="1">
      <alignment horizontal="left" vertical="center"/>
    </xf>
    <xf numFmtId="1" fontId="7" fillId="6" borderId="1" xfId="0" applyNumberFormat="1" applyFont="1" applyFill="1" applyBorder="1" applyAlignment="1">
      <alignment horizontal="left" vertical="center" wrapText="1"/>
    </xf>
    <xf numFmtId="1" fontId="7" fillId="6" borderId="9" xfId="0" applyNumberFormat="1" applyFont="1" applyFill="1" applyBorder="1" applyAlignment="1">
      <alignment horizontal="left" vertical="center" wrapText="1"/>
    </xf>
    <xf numFmtId="1" fontId="7" fillId="6" borderId="11" xfId="0" applyNumberFormat="1" applyFont="1" applyFill="1" applyBorder="1" applyAlignment="1">
      <alignment horizontal="left" vertical="center" wrapText="1"/>
    </xf>
    <xf numFmtId="1" fontId="8" fillId="6" borderId="17" xfId="0" applyNumberFormat="1" applyFont="1" applyFill="1" applyBorder="1" applyAlignment="1">
      <alignment horizontal="left" vertical="center" wrapText="1"/>
    </xf>
    <xf numFmtId="1" fontId="7" fillId="6" borderId="4" xfId="0" applyNumberFormat="1" applyFont="1" applyFill="1" applyBorder="1" applyAlignment="1">
      <alignment horizontal="left" vertical="center" wrapText="1"/>
    </xf>
    <xf numFmtId="1" fontId="7" fillId="6" borderId="12" xfId="0" applyNumberFormat="1" applyFont="1" applyFill="1" applyBorder="1" applyAlignment="1">
      <alignment horizontal="left" vertical="center" wrapText="1"/>
    </xf>
    <xf numFmtId="1" fontId="7" fillId="6" borderId="17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1" fontId="0" fillId="0" borderId="30" xfId="0" applyNumberFormat="1" applyBorder="1" applyAlignment="1">
      <alignment horizontal="left" vertical="center"/>
    </xf>
    <xf numFmtId="1" fontId="0" fillId="0" borderId="9" xfId="0" applyNumberFormat="1" applyBorder="1" applyAlignment="1">
      <alignment horizontal="left" vertical="center" wrapText="1"/>
    </xf>
    <xf numFmtId="1" fontId="0" fillId="7" borderId="11" xfId="0" applyNumberFormat="1" applyFill="1" applyBorder="1" applyAlignment="1">
      <alignment vertical="center" wrapText="1"/>
    </xf>
    <xf numFmtId="1" fontId="0" fillId="0" borderId="1" xfId="0" applyNumberFormat="1" applyBorder="1" applyAlignment="1">
      <alignment horizontal="right" vertical="center"/>
    </xf>
    <xf numFmtId="1" fontId="0" fillId="7" borderId="11" xfId="0" applyNumberFormat="1" applyFill="1" applyBorder="1" applyAlignment="1">
      <alignment horizontal="right" vertical="center" wrapText="1"/>
    </xf>
    <xf numFmtId="1" fontId="0" fillId="7" borderId="1" xfId="0" applyNumberFormat="1" applyFill="1" applyBorder="1" applyAlignment="1">
      <alignment horizontal="right" vertical="center"/>
    </xf>
    <xf numFmtId="1" fontId="0" fillId="0" borderId="12" xfId="0" applyNumberFormat="1" applyBorder="1" applyAlignment="1">
      <alignment horizontal="right" vertical="center"/>
    </xf>
    <xf numFmtId="1" fontId="0" fillId="7" borderId="11" xfId="0" applyNumberFormat="1" applyFill="1" applyBorder="1" applyAlignment="1">
      <alignment horizontal="right" vertical="center"/>
    </xf>
    <xf numFmtId="1" fontId="0" fillId="7" borderId="1" xfId="0" applyNumberFormat="1" applyFill="1" applyBorder="1" applyAlignment="1">
      <alignment horizontal="right" vertical="center" wrapText="1"/>
    </xf>
    <xf numFmtId="1" fontId="0" fillId="3" borderId="1" xfId="0" applyNumberFormat="1" applyFill="1" applyBorder="1" applyAlignment="1">
      <alignment horizontal="right" vertical="center"/>
    </xf>
    <xf numFmtId="1" fontId="0" fillId="3" borderId="9" xfId="0" applyNumberFormat="1" applyFill="1" applyBorder="1" applyAlignment="1">
      <alignment horizontal="right" vertical="center"/>
    </xf>
    <xf numFmtId="1" fontId="0" fillId="7" borderId="17" xfId="0" applyNumberFormat="1" applyFill="1" applyBorder="1" applyAlignment="1">
      <alignment horizontal="right" vertical="center"/>
    </xf>
    <xf numFmtId="1" fontId="0" fillId="0" borderId="19" xfId="0" applyNumberFormat="1" applyBorder="1" applyAlignment="1">
      <alignment horizontal="right" vertical="center"/>
    </xf>
    <xf numFmtId="1" fontId="0" fillId="0" borderId="9" xfId="0" applyNumberFormat="1" applyBorder="1" applyAlignment="1">
      <alignment horizontal="right" vertical="center"/>
    </xf>
    <xf numFmtId="1" fontId="0" fillId="7" borderId="4" xfId="0" applyNumberFormat="1" applyFill="1" applyBorder="1" applyAlignment="1">
      <alignment horizontal="right" vertical="center"/>
    </xf>
    <xf numFmtId="1" fontId="0" fillId="3" borderId="16" xfId="0" applyNumberFormat="1" applyFill="1" applyBorder="1" applyAlignment="1">
      <alignment horizontal="right" vertical="center"/>
    </xf>
    <xf numFmtId="1" fontId="3" fillId="7" borderId="11" xfId="0" applyNumberFormat="1" applyFont="1" applyFill="1" applyBorder="1" applyAlignment="1">
      <alignment horizontal="right" vertical="center"/>
    </xf>
    <xf numFmtId="1" fontId="3" fillId="7" borderId="11" xfId="1" applyNumberFormat="1" applyFont="1" applyFill="1" applyBorder="1" applyAlignment="1">
      <alignment vertical="center" wrapText="1"/>
    </xf>
    <xf numFmtId="1" fontId="3" fillId="7" borderId="1" xfId="1" applyNumberFormat="1" applyFont="1" applyFill="1" applyBorder="1" applyAlignment="1">
      <alignment horizontal="right" vertical="center" wrapText="1"/>
    </xf>
    <xf numFmtId="1" fontId="0" fillId="0" borderId="31" xfId="0" applyNumberFormat="1" applyBorder="1" applyAlignment="1">
      <alignment horizontal="left" vertical="center"/>
    </xf>
    <xf numFmtId="1" fontId="0" fillId="0" borderId="20" xfId="0" applyNumberFormat="1" applyBorder="1" applyAlignment="1">
      <alignment horizontal="left" vertical="center" wrapText="1"/>
    </xf>
    <xf numFmtId="1" fontId="0" fillId="7" borderId="3" xfId="0" applyNumberFormat="1" applyFill="1" applyBorder="1" applyAlignment="1">
      <alignment horizontal="right" vertical="center"/>
    </xf>
    <xf numFmtId="1" fontId="0" fillId="0" borderId="3" xfId="0" applyNumberFormat="1" applyBorder="1" applyAlignment="1">
      <alignment horizontal="right" vertical="center"/>
    </xf>
    <xf numFmtId="1" fontId="0" fillId="3" borderId="20" xfId="0" applyNumberFormat="1" applyFill="1" applyBorder="1" applyAlignment="1">
      <alignment horizontal="right" vertical="center"/>
    </xf>
    <xf numFmtId="1" fontId="0" fillId="0" borderId="22" xfId="0" applyNumberFormat="1" applyBorder="1" applyAlignment="1">
      <alignment horizontal="right" vertical="center"/>
    </xf>
    <xf numFmtId="1" fontId="0" fillId="7" borderId="21" xfId="0" applyNumberFormat="1" applyFill="1" applyBorder="1" applyAlignment="1">
      <alignment horizontal="right" vertical="center"/>
    </xf>
    <xf numFmtId="1" fontId="0" fillId="0" borderId="20" xfId="0" applyNumberFormat="1" applyBorder="1" applyAlignment="1">
      <alignment horizontal="right" vertical="center"/>
    </xf>
    <xf numFmtId="1" fontId="3" fillId="0" borderId="31" xfId="0" applyNumberFormat="1" applyFont="1" applyBorder="1" applyAlignment="1">
      <alignment horizontal="left" vertical="center"/>
    </xf>
    <xf numFmtId="1" fontId="3" fillId="0" borderId="22" xfId="0" applyNumberFormat="1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right" vertical="center"/>
    </xf>
    <xf numFmtId="1" fontId="3" fillId="0" borderId="2" xfId="0" applyNumberFormat="1" applyFont="1" applyBorder="1" applyAlignment="1">
      <alignment horizontal="right" vertical="center"/>
    </xf>
    <xf numFmtId="1" fontId="3" fillId="7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1" fontId="3" fillId="0" borderId="27" xfId="0" applyNumberFormat="1" applyFont="1" applyBorder="1" applyAlignment="1">
      <alignment horizontal="right" vertical="center"/>
    </xf>
    <xf numFmtId="1" fontId="3" fillId="7" borderId="17" xfId="0" applyNumberFormat="1" applyFont="1" applyFill="1" applyBorder="1" applyAlignment="1">
      <alignment horizontal="right" vertical="center"/>
    </xf>
    <xf numFmtId="1" fontId="3" fillId="0" borderId="3" xfId="0" applyNumberFormat="1" applyFont="1" applyBorder="1" applyAlignment="1">
      <alignment horizontal="right" vertical="center"/>
    </xf>
    <xf numFmtId="1" fontId="3" fillId="3" borderId="1" xfId="0" applyNumberFormat="1" applyFont="1" applyFill="1" applyBorder="1" applyAlignment="1">
      <alignment horizontal="right" vertical="center"/>
    </xf>
    <xf numFmtId="1" fontId="3" fillId="7" borderId="2" xfId="0" applyNumberFormat="1" applyFont="1" applyFill="1" applyBorder="1" applyAlignment="1">
      <alignment horizontal="right" vertical="center"/>
    </xf>
    <xf numFmtId="1" fontId="3" fillId="3" borderId="3" xfId="0" applyNumberFormat="1" applyFont="1" applyFill="1" applyBorder="1" applyAlignment="1">
      <alignment horizontal="right" vertical="center"/>
    </xf>
    <xf numFmtId="1" fontId="3" fillId="0" borderId="22" xfId="0" applyNumberFormat="1" applyFont="1" applyBorder="1" applyAlignment="1">
      <alignment horizontal="right" vertical="center"/>
    </xf>
    <xf numFmtId="1" fontId="3" fillId="0" borderId="12" xfId="0" applyNumberFormat="1" applyFont="1" applyBorder="1" applyAlignment="1">
      <alignment horizontal="right" vertical="center"/>
    </xf>
    <xf numFmtId="1" fontId="6" fillId="0" borderId="14" xfId="0" applyNumberFormat="1" applyFont="1" applyBorder="1" applyAlignment="1">
      <alignment horizontal="left" vertical="center"/>
    </xf>
    <xf numFmtId="1" fontId="6" fillId="0" borderId="15" xfId="0" applyNumberFormat="1" applyFont="1" applyBorder="1" applyAlignment="1">
      <alignment horizontal="left" vertical="center"/>
    </xf>
    <xf numFmtId="1" fontId="6" fillId="7" borderId="13" xfId="0" applyNumberFormat="1" applyFont="1" applyFill="1" applyBorder="1" applyAlignment="1">
      <alignment vertical="center" wrapText="1"/>
    </xf>
    <xf numFmtId="1" fontId="6" fillId="0" borderId="25" xfId="0" applyNumberFormat="1" applyFont="1" applyBorder="1" applyAlignment="1">
      <alignment horizontal="right" vertical="center"/>
    </xf>
    <xf numFmtId="1" fontId="6" fillId="7" borderId="13" xfId="0" applyNumberFormat="1" applyFont="1" applyFill="1" applyBorder="1" applyAlignment="1">
      <alignment horizontal="right" vertical="center" wrapText="1"/>
    </xf>
    <xf numFmtId="1" fontId="6" fillId="0" borderId="14" xfId="0" applyNumberFormat="1" applyFont="1" applyBorder="1" applyAlignment="1">
      <alignment horizontal="right" vertical="center"/>
    </xf>
    <xf numFmtId="1" fontId="6" fillId="7" borderId="25" xfId="0" applyNumberFormat="1" applyFont="1" applyFill="1" applyBorder="1" applyAlignment="1">
      <alignment horizontal="right" vertical="center"/>
    </xf>
    <xf numFmtId="1" fontId="6" fillId="0" borderId="15" xfId="0" applyNumberFormat="1" applyFont="1" applyBorder="1" applyAlignment="1">
      <alignment horizontal="right" vertical="center"/>
    </xf>
    <xf numFmtId="1" fontId="6" fillId="7" borderId="13" xfId="0" applyNumberFormat="1" applyFont="1" applyFill="1" applyBorder="1" applyAlignment="1">
      <alignment horizontal="right" vertical="center"/>
    </xf>
    <xf numFmtId="1" fontId="11" fillId="0" borderId="25" xfId="0" applyNumberFormat="1" applyFont="1" applyBorder="1" applyAlignment="1">
      <alignment horizontal="right" vertical="center"/>
    </xf>
    <xf numFmtId="1" fontId="6" fillId="7" borderId="14" xfId="0" applyNumberFormat="1" applyFont="1" applyFill="1" applyBorder="1" applyAlignment="1">
      <alignment horizontal="right" vertical="center"/>
    </xf>
    <xf numFmtId="1" fontId="6" fillId="3" borderId="25" xfId="0" applyNumberFormat="1" applyFont="1" applyFill="1" applyBorder="1" applyAlignment="1">
      <alignment horizontal="right" vertical="center"/>
    </xf>
    <xf numFmtId="1" fontId="6" fillId="3" borderId="14" xfId="0" applyNumberFormat="1" applyFont="1" applyFill="1" applyBorder="1" applyAlignment="1">
      <alignment horizontal="right" vertical="center"/>
    </xf>
    <xf numFmtId="1" fontId="6" fillId="7" borderId="28" xfId="0" applyNumberFormat="1" applyFont="1" applyFill="1" applyBorder="1" applyAlignment="1">
      <alignment horizontal="right" vertical="center"/>
    </xf>
    <xf numFmtId="1" fontId="11" fillId="0" borderId="26" xfId="0" applyNumberFormat="1" applyFont="1" applyBorder="1" applyAlignment="1">
      <alignment horizontal="right" vertical="center"/>
    </xf>
    <xf numFmtId="1" fontId="7" fillId="6" borderId="29" xfId="0" applyNumberFormat="1" applyFont="1" applyFill="1" applyBorder="1" applyAlignment="1">
      <alignment vertical="center" wrapText="1"/>
    </xf>
    <xf numFmtId="1" fontId="7" fillId="6" borderId="16" xfId="0" applyNumberFormat="1" applyFont="1" applyFill="1" applyBorder="1" applyAlignment="1">
      <alignment horizontal="left" vertical="center" wrapText="1"/>
    </xf>
    <xf numFmtId="1" fontId="7" fillId="6" borderId="19" xfId="0" applyNumberFormat="1" applyFont="1" applyFill="1" applyBorder="1" applyAlignment="1">
      <alignment horizontal="left" vertical="center" wrapText="1"/>
    </xf>
    <xf numFmtId="1" fontId="7" fillId="6" borderId="23" xfId="0" applyNumberFormat="1" applyFont="1" applyFill="1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/>
    </xf>
    <xf numFmtId="1" fontId="0" fillId="0" borderId="10" xfId="0" applyNumberFormat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left"/>
    </xf>
    <xf numFmtId="1" fontId="11" fillId="0" borderId="15" xfId="0" applyNumberFormat="1" applyFont="1" applyBorder="1"/>
    <xf numFmtId="1" fontId="11" fillId="7" borderId="13" xfId="0" applyNumberFormat="1" applyFont="1" applyFill="1" applyBorder="1" applyAlignment="1">
      <alignment horizontal="right" vertical="center"/>
    </xf>
    <xf numFmtId="1" fontId="6" fillId="6" borderId="14" xfId="0" applyNumberFormat="1" applyFont="1" applyFill="1" applyBorder="1" applyAlignment="1">
      <alignment horizontal="right" vertical="center"/>
    </xf>
    <xf numFmtId="1" fontId="6" fillId="3" borderId="18" xfId="0" applyNumberFormat="1" applyFont="1" applyFill="1" applyBorder="1" applyAlignment="1">
      <alignment horizontal="right" vertical="center"/>
    </xf>
    <xf numFmtId="1" fontId="6" fillId="0" borderId="18" xfId="0" applyNumberFormat="1" applyFont="1" applyBorder="1" applyAlignment="1">
      <alignment horizontal="right" vertical="center"/>
    </xf>
    <xf numFmtId="1" fontId="1" fillId="4" borderId="7" xfId="0" applyNumberFormat="1" applyFont="1" applyFill="1" applyBorder="1" applyAlignment="1">
      <alignment horizontal="center" vertical="center"/>
    </xf>
    <xf numFmtId="1" fontId="1" fillId="4" borderId="6" xfId="0" applyNumberFormat="1" applyFon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" fontId="0" fillId="0" borderId="25" xfId="0" applyNumberFormat="1" applyBorder="1" applyAlignment="1">
      <alignment horizontal="center" vertical="center" wrapText="1"/>
    </xf>
    <xf numFmtId="1" fontId="2" fillId="4" borderId="7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 vertical="center"/>
    </xf>
    <xf numFmtId="1" fontId="2" fillId="4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Alignment="1">
      <alignment horizontal="center"/>
    </xf>
    <xf numFmtId="1" fontId="2" fillId="4" borderId="8" xfId="0" applyNumberFormat="1" applyFont="1" applyFill="1" applyBorder="1" applyAlignment="1">
      <alignment horizontal="center" vertical="center"/>
    </xf>
    <xf numFmtId="1" fontId="2" fillId="4" borderId="0" xfId="0" applyNumberFormat="1" applyFont="1" applyFill="1" applyAlignment="1">
      <alignment horizontal="center" vertical="center"/>
    </xf>
    <xf numFmtId="1" fontId="1" fillId="4" borderId="5" xfId="0" applyNumberFormat="1" applyFont="1" applyFill="1" applyBorder="1" applyAlignment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90"/>
  <sheetViews>
    <sheetView tabSelected="1" topLeftCell="A6" zoomScale="90" zoomScaleNormal="90" workbookViewId="0">
      <selection activeCell="A11" sqref="A11:A16"/>
    </sheetView>
  </sheetViews>
  <sheetFormatPr defaultRowHeight="11.4" x14ac:dyDescent="0.2"/>
  <cols>
    <col min="1" max="1" width="24" customWidth="1"/>
    <col min="2" max="2" width="15.375" customWidth="1"/>
    <col min="3" max="3" width="43.875" customWidth="1"/>
    <col min="4" max="4" width="12.875" customWidth="1"/>
    <col min="5" max="5" width="15.25" customWidth="1"/>
    <col min="6" max="6" width="13.875" style="3" bestFit="1" customWidth="1"/>
    <col min="7" max="7" width="12.125" customWidth="1"/>
    <col min="8" max="8" width="12.375" customWidth="1"/>
    <col min="9" max="9" width="11.25" customWidth="1"/>
    <col min="10" max="10" width="13.125" customWidth="1"/>
    <col min="11" max="11" width="11.75" customWidth="1"/>
    <col min="12" max="12" width="13.125" customWidth="1"/>
    <col min="13" max="13" width="11.625" customWidth="1"/>
    <col min="14" max="16" width="11.25" customWidth="1"/>
    <col min="17" max="17" width="9.125" customWidth="1"/>
    <col min="19" max="19" width="12.25" customWidth="1"/>
    <col min="20" max="21" width="11.25" customWidth="1"/>
    <col min="22" max="22" width="13.25" bestFit="1" customWidth="1"/>
    <col min="23" max="23" width="15" customWidth="1"/>
    <col min="24" max="24" width="13.625" customWidth="1"/>
    <col min="25" max="25" width="10.625" customWidth="1"/>
    <col min="26" max="26" width="10.75" customWidth="1"/>
  </cols>
  <sheetData>
    <row r="1" spans="1:27" ht="28.5" customHeight="1" x14ac:dyDescent="0.3">
      <c r="A1" s="1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2"/>
      <c r="P1" s="1"/>
      <c r="Q1" s="1"/>
      <c r="R1" s="1"/>
      <c r="S1" s="98"/>
      <c r="T1" s="98"/>
      <c r="U1" s="98"/>
      <c r="V1" s="98"/>
      <c r="W1" s="98"/>
      <c r="X1" s="98"/>
      <c r="Y1" s="98"/>
      <c r="Z1" s="98"/>
      <c r="AA1" s="6"/>
    </row>
    <row r="2" spans="1:27" ht="26.25" customHeight="1" x14ac:dyDescent="0.3">
      <c r="A2" s="12" t="s">
        <v>50</v>
      </c>
      <c r="B2" s="10"/>
      <c r="C2" s="10"/>
      <c r="D2" s="90" t="s">
        <v>33</v>
      </c>
      <c r="E2" s="91"/>
      <c r="F2" s="95" t="s">
        <v>22</v>
      </c>
      <c r="G2" s="96"/>
      <c r="H2" s="96"/>
      <c r="I2" s="96"/>
      <c r="J2" s="97"/>
      <c r="K2" s="90" t="s">
        <v>23</v>
      </c>
      <c r="L2" s="91"/>
      <c r="M2" s="91"/>
      <c r="N2" s="91"/>
      <c r="O2" s="91"/>
      <c r="P2" s="91"/>
      <c r="Q2" s="91"/>
      <c r="R2" s="91"/>
      <c r="S2" s="91"/>
      <c r="T2" s="91"/>
      <c r="U2" s="91"/>
      <c r="V2" s="101"/>
      <c r="W2" s="95" t="s">
        <v>27</v>
      </c>
      <c r="X2" s="97"/>
      <c r="Y2" s="99" t="s">
        <v>26</v>
      </c>
      <c r="Z2" s="100"/>
      <c r="AA2" s="6"/>
    </row>
    <row r="3" spans="1:27" s="21" customFormat="1" ht="48" customHeight="1" x14ac:dyDescent="0.25">
      <c r="A3" s="13" t="s">
        <v>0</v>
      </c>
      <c r="B3" s="13" t="s">
        <v>1</v>
      </c>
      <c r="C3" s="14" t="s">
        <v>21</v>
      </c>
      <c r="D3" s="15" t="s">
        <v>46</v>
      </c>
      <c r="E3" s="13" t="s">
        <v>47</v>
      </c>
      <c r="F3" s="16" t="s">
        <v>29</v>
      </c>
      <c r="G3" s="13" t="s">
        <v>30</v>
      </c>
      <c r="H3" s="17" t="s">
        <v>28</v>
      </c>
      <c r="I3" s="13" t="s">
        <v>31</v>
      </c>
      <c r="J3" s="18" t="s">
        <v>32</v>
      </c>
      <c r="K3" s="19" t="s">
        <v>2</v>
      </c>
      <c r="L3" s="13" t="s">
        <v>2</v>
      </c>
      <c r="M3" s="17" t="s">
        <v>3</v>
      </c>
      <c r="N3" s="13" t="s">
        <v>4</v>
      </c>
      <c r="O3" s="13" t="s">
        <v>3</v>
      </c>
      <c r="P3" s="17" t="s">
        <v>5</v>
      </c>
      <c r="Q3" s="13" t="s">
        <v>6</v>
      </c>
      <c r="R3" s="13" t="s">
        <v>5</v>
      </c>
      <c r="S3" s="13" t="s">
        <v>7</v>
      </c>
      <c r="T3" s="17" t="s">
        <v>8</v>
      </c>
      <c r="U3" s="13" t="s">
        <v>25</v>
      </c>
      <c r="V3" s="18" t="s">
        <v>8</v>
      </c>
      <c r="W3" s="19" t="s">
        <v>9</v>
      </c>
      <c r="X3" s="18" t="s">
        <v>10</v>
      </c>
      <c r="Y3" s="15" t="s">
        <v>11</v>
      </c>
      <c r="Z3" s="18" t="s">
        <v>11</v>
      </c>
      <c r="AA3" s="20"/>
    </row>
    <row r="4" spans="1:27" ht="102" customHeight="1" x14ac:dyDescent="0.2">
      <c r="A4" s="92" t="s">
        <v>37</v>
      </c>
      <c r="B4" s="22" t="s">
        <v>12</v>
      </c>
      <c r="C4" s="23" t="s">
        <v>42</v>
      </c>
      <c r="D4" s="24">
        <v>50</v>
      </c>
      <c r="E4" s="25">
        <v>0</v>
      </c>
      <c r="F4" s="26">
        <v>20</v>
      </c>
      <c r="G4" s="25">
        <f>I4/I9*100</f>
        <v>21.041047650489713</v>
      </c>
      <c r="H4" s="27">
        <f>0.2*9000</f>
        <v>1800</v>
      </c>
      <c r="I4" s="25">
        <v>1912</v>
      </c>
      <c r="J4" s="28">
        <f>I4/4.18</f>
        <v>457.41626794258377</v>
      </c>
      <c r="K4" s="29"/>
      <c r="L4" s="25">
        <v>50</v>
      </c>
      <c r="M4" s="30"/>
      <c r="N4" s="25">
        <v>13.5</v>
      </c>
      <c r="O4" s="25">
        <f t="shared" ref="O4:O9" si="0">(N4*37)/I4*100</f>
        <v>26.124476987447697</v>
      </c>
      <c r="P4" s="30"/>
      <c r="Q4" s="31">
        <v>22.6</v>
      </c>
      <c r="R4" s="25">
        <v>20</v>
      </c>
      <c r="S4" s="25">
        <v>30</v>
      </c>
      <c r="T4" s="27"/>
      <c r="U4" s="32">
        <v>5</v>
      </c>
      <c r="V4" s="28">
        <f>(5*17)/I4*100</f>
        <v>4.4456066945606691</v>
      </c>
      <c r="W4" s="33"/>
      <c r="X4" s="34">
        <v>1.2</v>
      </c>
      <c r="Y4" s="29"/>
      <c r="Z4" s="35">
        <v>0</v>
      </c>
      <c r="AA4" s="6"/>
    </row>
    <row r="5" spans="1:27" ht="60" customHeight="1" x14ac:dyDescent="0.2">
      <c r="A5" s="93"/>
      <c r="B5" s="22" t="s">
        <v>13</v>
      </c>
      <c r="C5" s="23" t="s">
        <v>35</v>
      </c>
      <c r="D5" s="24">
        <v>100</v>
      </c>
      <c r="E5" s="35">
        <v>33</v>
      </c>
      <c r="F5" s="26">
        <v>15</v>
      </c>
      <c r="G5" s="25">
        <f>I5/I9*100</f>
        <v>9.585121602288984</v>
      </c>
      <c r="H5" s="27">
        <f>0.15*9000</f>
        <v>1350</v>
      </c>
      <c r="I5" s="25">
        <v>871</v>
      </c>
      <c r="J5" s="28">
        <f>I5/4.18</f>
        <v>208.3732057416268</v>
      </c>
      <c r="K5" s="29"/>
      <c r="L5" s="25">
        <v>26</v>
      </c>
      <c r="M5" s="30"/>
      <c r="N5" s="25">
        <v>2.7</v>
      </c>
      <c r="O5" s="25">
        <f t="shared" si="0"/>
        <v>11.469575200918484</v>
      </c>
      <c r="P5" s="27"/>
      <c r="Q5" s="31">
        <v>3.8</v>
      </c>
      <c r="R5" s="25">
        <v>7</v>
      </c>
      <c r="S5" s="25">
        <v>66</v>
      </c>
      <c r="T5" s="36"/>
      <c r="U5" s="37">
        <v>10</v>
      </c>
      <c r="V5" s="28">
        <f>(10*17)/I5*100</f>
        <v>19.517795637198624</v>
      </c>
      <c r="W5" s="33"/>
      <c r="X5" s="28">
        <v>1.8</v>
      </c>
      <c r="Y5" s="38"/>
      <c r="Z5" s="35">
        <v>0</v>
      </c>
      <c r="AA5" s="6"/>
    </row>
    <row r="6" spans="1:27" ht="112.5" customHeight="1" x14ac:dyDescent="0.2">
      <c r="A6" s="93"/>
      <c r="B6" s="22" t="s">
        <v>14</v>
      </c>
      <c r="C6" s="23" t="s">
        <v>34</v>
      </c>
      <c r="D6" s="39">
        <v>150</v>
      </c>
      <c r="E6" s="25">
        <v>23</v>
      </c>
      <c r="F6" s="26">
        <v>25</v>
      </c>
      <c r="G6" s="25">
        <f>I6/I9*100</f>
        <v>26.026191262242765</v>
      </c>
      <c r="H6" s="27">
        <f>0.25*9000</f>
        <v>2250</v>
      </c>
      <c r="I6" s="25">
        <v>2365</v>
      </c>
      <c r="J6" s="28">
        <f t="shared" ref="J6:J8" si="1">I6/4.18</f>
        <v>565.78947368421052</v>
      </c>
      <c r="K6" s="29"/>
      <c r="L6" s="25">
        <v>37</v>
      </c>
      <c r="M6" s="40"/>
      <c r="N6" s="25">
        <v>11.4</v>
      </c>
      <c r="O6" s="25">
        <f t="shared" si="0"/>
        <v>17.835095137420719</v>
      </c>
      <c r="P6" s="30"/>
      <c r="Q6" s="31">
        <v>22</v>
      </c>
      <c r="R6" s="25">
        <v>16</v>
      </c>
      <c r="S6" s="25">
        <v>47</v>
      </c>
      <c r="T6" s="27"/>
      <c r="U6" s="32">
        <v>16.399999999999999</v>
      </c>
      <c r="V6" s="28">
        <f>(16.4*17)/I6*100</f>
        <v>11.788583509513741</v>
      </c>
      <c r="W6" s="29"/>
      <c r="X6" s="28">
        <v>8</v>
      </c>
      <c r="Y6" s="29"/>
      <c r="Z6" s="35">
        <v>0</v>
      </c>
      <c r="AA6" s="6"/>
    </row>
    <row r="7" spans="1:27" ht="48.75" customHeight="1" x14ac:dyDescent="0.2">
      <c r="A7" s="93"/>
      <c r="B7" s="41" t="s">
        <v>13</v>
      </c>
      <c r="C7" s="42" t="s">
        <v>36</v>
      </c>
      <c r="D7" s="24">
        <v>100</v>
      </c>
      <c r="E7" s="25">
        <v>42</v>
      </c>
      <c r="F7" s="26">
        <v>10</v>
      </c>
      <c r="G7" s="25">
        <f>I7/I9*100</f>
        <v>13.95400022009464</v>
      </c>
      <c r="H7" s="43">
        <f>0.1*9000</f>
        <v>900</v>
      </c>
      <c r="I7" s="44">
        <v>1268</v>
      </c>
      <c r="J7" s="28">
        <f t="shared" si="1"/>
        <v>303.34928229665076</v>
      </c>
      <c r="K7" s="29"/>
      <c r="L7" s="25">
        <v>54</v>
      </c>
      <c r="M7" s="30"/>
      <c r="N7" s="44">
        <v>10.9</v>
      </c>
      <c r="O7" s="44">
        <f t="shared" si="0"/>
        <v>31.805993690851736</v>
      </c>
      <c r="P7" s="27"/>
      <c r="Q7" s="31">
        <v>3.5</v>
      </c>
      <c r="R7" s="25">
        <v>5</v>
      </c>
      <c r="S7" s="44">
        <v>41</v>
      </c>
      <c r="T7" s="27"/>
      <c r="U7" s="45">
        <v>10.9</v>
      </c>
      <c r="V7" s="46">
        <f>(U7*17)/I7*100</f>
        <v>14.613564668769715</v>
      </c>
      <c r="W7" s="29"/>
      <c r="X7" s="28">
        <v>2.4</v>
      </c>
      <c r="Y7" s="47"/>
      <c r="Z7" s="48">
        <v>0</v>
      </c>
      <c r="AA7" s="6"/>
    </row>
    <row r="8" spans="1:27" ht="78" customHeight="1" x14ac:dyDescent="0.2">
      <c r="A8" s="93"/>
      <c r="B8" s="49" t="s">
        <v>15</v>
      </c>
      <c r="C8" s="50" t="s">
        <v>38</v>
      </c>
      <c r="D8" s="24">
        <v>200</v>
      </c>
      <c r="E8" s="51">
        <v>106</v>
      </c>
      <c r="F8" s="26">
        <v>30</v>
      </c>
      <c r="G8" s="52">
        <f>I8/I9*100</f>
        <v>29.393639264883898</v>
      </c>
      <c r="H8" s="53">
        <f>0.3*9000</f>
        <v>2700</v>
      </c>
      <c r="I8" s="54">
        <v>2671</v>
      </c>
      <c r="J8" s="55">
        <f t="shared" si="1"/>
        <v>638.99521531100481</v>
      </c>
      <c r="K8" s="56"/>
      <c r="L8" s="54">
        <v>24</v>
      </c>
      <c r="M8" s="30"/>
      <c r="N8" s="57">
        <v>6.4</v>
      </c>
      <c r="O8" s="54">
        <f t="shared" si="0"/>
        <v>8.8655934107076</v>
      </c>
      <c r="P8" s="30"/>
      <c r="Q8" s="58">
        <v>32.200000000000003</v>
      </c>
      <c r="R8" s="52">
        <v>21</v>
      </c>
      <c r="S8" s="54">
        <v>35</v>
      </c>
      <c r="T8" s="59"/>
      <c r="U8" s="60">
        <v>4.0999999999999996</v>
      </c>
      <c r="V8" s="61">
        <f>(4.1*17)/I8*100</f>
        <v>2.6095095469861471</v>
      </c>
      <c r="W8" s="38"/>
      <c r="X8" s="55">
        <v>4.5999999999999996</v>
      </c>
      <c r="Y8" s="38"/>
      <c r="Z8" s="62">
        <v>21</v>
      </c>
      <c r="AA8" s="6"/>
    </row>
    <row r="9" spans="1:27" ht="12.6" thickBot="1" x14ac:dyDescent="0.25">
      <c r="A9" s="93"/>
      <c r="B9" s="63" t="s">
        <v>16</v>
      </c>
      <c r="C9" s="64"/>
      <c r="D9" s="65">
        <f t="shared" ref="D9" si="2">SUM(D4:D8)</f>
        <v>600</v>
      </c>
      <c r="E9" s="66">
        <f>SUM(E4:E8)</f>
        <v>204</v>
      </c>
      <c r="F9" s="67">
        <v>100</v>
      </c>
      <c r="G9" s="68">
        <f>SUM(G4:G8)</f>
        <v>100</v>
      </c>
      <c r="H9" s="69">
        <f>SUM(H4:H8)</f>
        <v>9000</v>
      </c>
      <c r="I9" s="66">
        <f>SUM(I4:I8)</f>
        <v>9087</v>
      </c>
      <c r="J9" s="70">
        <f>SUM(J4:J8)</f>
        <v>2173.923444976077</v>
      </c>
      <c r="K9" s="71" t="s">
        <v>45</v>
      </c>
      <c r="L9" s="72">
        <v>37</v>
      </c>
      <c r="M9" s="73" t="s">
        <v>17</v>
      </c>
      <c r="N9" s="68">
        <v>44.9</v>
      </c>
      <c r="O9" s="66">
        <f t="shared" si="0"/>
        <v>18.282161329371629</v>
      </c>
      <c r="P9" s="73" t="s">
        <v>18</v>
      </c>
      <c r="Q9" s="74">
        <v>84.1</v>
      </c>
      <c r="R9" s="68">
        <v>16</v>
      </c>
      <c r="S9" s="66">
        <v>41</v>
      </c>
      <c r="T9" s="73" t="s">
        <v>19</v>
      </c>
      <c r="U9" s="75">
        <v>46.4</v>
      </c>
      <c r="V9" s="70">
        <f>(46.4*17)/I9*100</f>
        <v>8.6805326290304823</v>
      </c>
      <c r="W9" s="71" t="s">
        <v>20</v>
      </c>
      <c r="X9" s="70">
        <v>18</v>
      </c>
      <c r="Y9" s="76"/>
      <c r="Z9" s="77">
        <v>6</v>
      </c>
      <c r="AA9" s="6"/>
    </row>
    <row r="10" spans="1:27" s="4" customFormat="1" ht="55.5" customHeight="1" x14ac:dyDescent="0.2">
      <c r="A10" s="78" t="s">
        <v>0</v>
      </c>
      <c r="B10" s="17" t="s">
        <v>1</v>
      </c>
      <c r="C10" s="79" t="s">
        <v>21</v>
      </c>
      <c r="D10" s="19" t="s">
        <v>46</v>
      </c>
      <c r="E10" s="13" t="s">
        <v>47</v>
      </c>
      <c r="F10" s="19" t="s">
        <v>29</v>
      </c>
      <c r="G10" s="17" t="s">
        <v>30</v>
      </c>
      <c r="H10" s="17" t="s">
        <v>28</v>
      </c>
      <c r="I10" s="13" t="s">
        <v>31</v>
      </c>
      <c r="J10" s="18" t="s">
        <v>32</v>
      </c>
      <c r="K10" s="19" t="s">
        <v>2</v>
      </c>
      <c r="L10" s="17" t="s">
        <v>2</v>
      </c>
      <c r="M10" s="17" t="s">
        <v>3</v>
      </c>
      <c r="N10" s="17" t="s">
        <v>4</v>
      </c>
      <c r="O10" s="17" t="s">
        <v>3</v>
      </c>
      <c r="P10" s="17" t="s">
        <v>5</v>
      </c>
      <c r="Q10" s="17" t="s">
        <v>6</v>
      </c>
      <c r="R10" s="17" t="s">
        <v>5</v>
      </c>
      <c r="S10" s="17" t="s">
        <v>7</v>
      </c>
      <c r="T10" s="17" t="s">
        <v>8</v>
      </c>
      <c r="U10" s="17" t="s">
        <v>25</v>
      </c>
      <c r="V10" s="80" t="s">
        <v>8</v>
      </c>
      <c r="W10" s="19" t="s">
        <v>9</v>
      </c>
      <c r="X10" s="80" t="s">
        <v>10</v>
      </c>
      <c r="Y10" s="19" t="s">
        <v>11</v>
      </c>
      <c r="Z10" s="81" t="s">
        <v>11</v>
      </c>
      <c r="AA10" s="7"/>
    </row>
    <row r="11" spans="1:27" ht="99.75" customHeight="1" x14ac:dyDescent="0.2">
      <c r="A11" s="92" t="s">
        <v>44</v>
      </c>
      <c r="B11" s="82" t="s">
        <v>12</v>
      </c>
      <c r="C11" s="23" t="s">
        <v>41</v>
      </c>
      <c r="D11" s="24">
        <v>50</v>
      </c>
      <c r="E11" s="25">
        <v>140</v>
      </c>
      <c r="F11" s="26">
        <v>20</v>
      </c>
      <c r="G11" s="25">
        <f>I11/I16*100</f>
        <v>17.255510023258388</v>
      </c>
      <c r="H11" s="27">
        <f>0.2*H16</f>
        <v>1800</v>
      </c>
      <c r="I11" s="25">
        <v>1558</v>
      </c>
      <c r="J11" s="28">
        <f t="shared" ref="J11:J16" si="3">I11/4.18</f>
        <v>372.72727272727275</v>
      </c>
      <c r="K11" s="29"/>
      <c r="L11" s="25">
        <v>27</v>
      </c>
      <c r="M11" s="30" t="s">
        <v>48</v>
      </c>
      <c r="N11" s="25">
        <v>4.5</v>
      </c>
      <c r="O11" s="25">
        <f t="shared" ref="O11:O15" si="4">(N11*37)/I11*100</f>
        <v>10.686777920410782</v>
      </c>
      <c r="P11" s="30"/>
      <c r="Q11" s="31">
        <v>20.8</v>
      </c>
      <c r="R11" s="25">
        <v>23</v>
      </c>
      <c r="S11" s="25">
        <v>51</v>
      </c>
      <c r="T11" s="27"/>
      <c r="U11" s="32">
        <v>5</v>
      </c>
      <c r="V11" s="28">
        <f>(5*17)/I11*100</f>
        <v>5.4557124518613609</v>
      </c>
      <c r="W11" s="29"/>
      <c r="X11" s="28">
        <v>4.8</v>
      </c>
      <c r="Y11" s="29"/>
      <c r="Z11" s="28">
        <v>0</v>
      </c>
      <c r="AA11" s="8"/>
    </row>
    <row r="12" spans="1:27" ht="60" customHeight="1" x14ac:dyDescent="0.2">
      <c r="A12" s="93"/>
      <c r="B12" s="82" t="s">
        <v>13</v>
      </c>
      <c r="C12" s="23" t="s">
        <v>39</v>
      </c>
      <c r="D12" s="24">
        <v>100</v>
      </c>
      <c r="E12" s="35">
        <v>122</v>
      </c>
      <c r="F12" s="26">
        <v>15</v>
      </c>
      <c r="G12" s="25">
        <f>I12/I16*100</f>
        <v>12.769963451102004</v>
      </c>
      <c r="H12" s="27">
        <f>0.15*H16</f>
        <v>1350</v>
      </c>
      <c r="I12" s="25">
        <v>1153</v>
      </c>
      <c r="J12" s="28">
        <f t="shared" si="3"/>
        <v>275.83732057416267</v>
      </c>
      <c r="K12" s="29"/>
      <c r="L12" s="25">
        <v>28</v>
      </c>
      <c r="M12" s="30" t="s">
        <v>17</v>
      </c>
      <c r="N12" s="25">
        <v>5.0999999999999996</v>
      </c>
      <c r="O12" s="25">
        <f t="shared" si="4"/>
        <v>16.366001734605376</v>
      </c>
      <c r="P12" s="27"/>
      <c r="Q12" s="31">
        <v>6.3</v>
      </c>
      <c r="R12" s="25">
        <v>9</v>
      </c>
      <c r="S12" s="25">
        <v>63</v>
      </c>
      <c r="T12" s="27"/>
      <c r="U12" s="32">
        <v>0</v>
      </c>
      <c r="V12" s="28">
        <f>(0*17)/I12*100</f>
        <v>0</v>
      </c>
      <c r="W12" s="29"/>
      <c r="X12" s="28">
        <v>5.7</v>
      </c>
      <c r="Y12" s="29"/>
      <c r="Z12" s="28">
        <v>0</v>
      </c>
      <c r="AA12" s="8"/>
    </row>
    <row r="13" spans="1:27" ht="123" customHeight="1" x14ac:dyDescent="0.2">
      <c r="A13" s="93"/>
      <c r="B13" s="82" t="s">
        <v>14</v>
      </c>
      <c r="C13" s="83" t="s">
        <v>49</v>
      </c>
      <c r="D13" s="39">
        <v>150</v>
      </c>
      <c r="E13" s="25">
        <v>120</v>
      </c>
      <c r="F13" s="26">
        <v>25</v>
      </c>
      <c r="G13" s="25">
        <f>I13/I16*100</f>
        <v>25.407021818584564</v>
      </c>
      <c r="H13" s="27">
        <f>0.25*H16</f>
        <v>2250</v>
      </c>
      <c r="I13" s="25">
        <v>2294</v>
      </c>
      <c r="J13" s="62">
        <f t="shared" si="3"/>
        <v>548.8038277511962</v>
      </c>
      <c r="K13" s="29"/>
      <c r="L13" s="25">
        <v>25</v>
      </c>
      <c r="M13" s="40" t="s">
        <v>48</v>
      </c>
      <c r="N13" s="25">
        <v>4.0999999999999996</v>
      </c>
      <c r="O13" s="25">
        <f t="shared" si="4"/>
        <v>6.6129032258064502</v>
      </c>
      <c r="P13" s="30"/>
      <c r="Q13" s="31">
        <v>34.4</v>
      </c>
      <c r="R13" s="25">
        <v>26</v>
      </c>
      <c r="S13" s="25">
        <v>50</v>
      </c>
      <c r="T13" s="27"/>
      <c r="U13" s="32">
        <v>1.5</v>
      </c>
      <c r="V13" s="28">
        <f>(1.5*17)/I13*100</f>
        <v>1.1115954664341761</v>
      </c>
      <c r="W13" s="29"/>
      <c r="X13" s="28">
        <v>10.199999999999999</v>
      </c>
      <c r="Y13" s="29"/>
      <c r="Z13" s="28">
        <v>0</v>
      </c>
      <c r="AA13" s="8"/>
    </row>
    <row r="14" spans="1:27" ht="72" customHeight="1" x14ac:dyDescent="0.2">
      <c r="A14" s="93"/>
      <c r="B14" s="82" t="s">
        <v>13</v>
      </c>
      <c r="C14" s="23" t="s">
        <v>40</v>
      </c>
      <c r="D14" s="24">
        <v>100</v>
      </c>
      <c r="E14" s="25">
        <v>105</v>
      </c>
      <c r="F14" s="26">
        <v>10</v>
      </c>
      <c r="G14" s="25">
        <f>I14/I16*100</f>
        <v>18.484882046738289</v>
      </c>
      <c r="H14" s="27">
        <f>0.1*H16</f>
        <v>900</v>
      </c>
      <c r="I14" s="25">
        <v>1669</v>
      </c>
      <c r="J14" s="28">
        <f t="shared" si="3"/>
        <v>399.28229665071774</v>
      </c>
      <c r="K14" s="29"/>
      <c r="L14" s="25">
        <v>36</v>
      </c>
      <c r="M14" s="30" t="s">
        <v>17</v>
      </c>
      <c r="N14" s="25">
        <v>4.5</v>
      </c>
      <c r="O14" s="25">
        <f t="shared" si="4"/>
        <v>9.9760335530257631</v>
      </c>
      <c r="P14" s="27"/>
      <c r="Q14" s="31">
        <v>6.5</v>
      </c>
      <c r="R14" s="25">
        <v>7</v>
      </c>
      <c r="S14" s="25">
        <v>57</v>
      </c>
      <c r="T14" s="27"/>
      <c r="U14" s="32">
        <v>15.2</v>
      </c>
      <c r="V14" s="28">
        <f>(15.2*17)/I14*100</f>
        <v>15.482324745356498</v>
      </c>
      <c r="W14" s="29"/>
      <c r="X14" s="28">
        <v>9</v>
      </c>
      <c r="Y14" s="29"/>
      <c r="Z14" s="35">
        <v>0</v>
      </c>
      <c r="AA14" s="6"/>
    </row>
    <row r="15" spans="1:27" ht="62.25" customHeight="1" x14ac:dyDescent="0.2">
      <c r="A15" s="93"/>
      <c r="B15" s="82" t="s">
        <v>15</v>
      </c>
      <c r="C15" s="23" t="s">
        <v>43</v>
      </c>
      <c r="D15" s="24">
        <v>200</v>
      </c>
      <c r="E15" s="25">
        <v>185</v>
      </c>
      <c r="F15" s="26">
        <v>30</v>
      </c>
      <c r="G15" s="25">
        <f>I15/I16*100</f>
        <v>26.082622660316758</v>
      </c>
      <c r="H15" s="27">
        <f>0.3*H16</f>
        <v>2700</v>
      </c>
      <c r="I15" s="25">
        <v>2355</v>
      </c>
      <c r="J15" s="28">
        <f t="shared" si="3"/>
        <v>563.39712918660291</v>
      </c>
      <c r="K15" s="29"/>
      <c r="L15" s="25">
        <v>27</v>
      </c>
      <c r="M15" s="30" t="s">
        <v>48</v>
      </c>
      <c r="N15" s="25">
        <v>5.5</v>
      </c>
      <c r="O15" s="25">
        <f t="shared" si="4"/>
        <v>8.6411889596602975</v>
      </c>
      <c r="P15" s="30"/>
      <c r="Q15" s="31">
        <v>34.4</v>
      </c>
      <c r="R15" s="25">
        <v>25</v>
      </c>
      <c r="S15" s="25">
        <v>36</v>
      </c>
      <c r="T15" s="27"/>
      <c r="U15" s="32">
        <v>6</v>
      </c>
      <c r="V15" s="28">
        <f>(6*17)/I15*100</f>
        <v>4.3312101910828025</v>
      </c>
      <c r="W15" s="29"/>
      <c r="X15" s="28">
        <v>4.8</v>
      </c>
      <c r="Y15" s="29"/>
      <c r="Z15" s="35">
        <v>12</v>
      </c>
      <c r="AA15" s="6"/>
    </row>
    <row r="16" spans="1:27" ht="12.6" thickBot="1" x14ac:dyDescent="0.3">
      <c r="A16" s="94"/>
      <c r="B16" s="84" t="s">
        <v>16</v>
      </c>
      <c r="C16" s="85"/>
      <c r="D16" s="65">
        <f t="shared" ref="D16" si="5">SUM(D11:D15)</f>
        <v>600</v>
      </c>
      <c r="E16" s="68">
        <f>SUM(E11:E15)</f>
        <v>672</v>
      </c>
      <c r="F16" s="67">
        <v>100</v>
      </c>
      <c r="G16" s="68">
        <f>SUM(G11:G15)</f>
        <v>100</v>
      </c>
      <c r="H16" s="73">
        <v>9000</v>
      </c>
      <c r="I16" s="68">
        <f>SUM(I11:I15)</f>
        <v>9029</v>
      </c>
      <c r="J16" s="70">
        <f t="shared" si="3"/>
        <v>2160.0478468899523</v>
      </c>
      <c r="K16" s="86" t="s">
        <v>45</v>
      </c>
      <c r="L16" s="68">
        <v>28</v>
      </c>
      <c r="M16" s="73" t="s">
        <v>17</v>
      </c>
      <c r="N16" s="68">
        <v>23.6</v>
      </c>
      <c r="O16" s="68">
        <v>10</v>
      </c>
      <c r="P16" s="87" t="s">
        <v>18</v>
      </c>
      <c r="Q16" s="75">
        <v>102.4</v>
      </c>
      <c r="R16" s="68">
        <v>19</v>
      </c>
      <c r="S16" s="68">
        <v>49</v>
      </c>
      <c r="T16" s="73" t="s">
        <v>19</v>
      </c>
      <c r="U16" s="88">
        <v>27.7</v>
      </c>
      <c r="V16" s="70">
        <f>(27.7*17)/I16*100</f>
        <v>5.2154169896998557</v>
      </c>
      <c r="W16" s="71" t="s">
        <v>20</v>
      </c>
      <c r="X16" s="70">
        <v>34.6</v>
      </c>
      <c r="Y16" s="71"/>
      <c r="Z16" s="89">
        <v>3</v>
      </c>
      <c r="AA16" s="6"/>
    </row>
    <row r="17" spans="2:21" x14ac:dyDescent="0.2">
      <c r="B17" s="9"/>
      <c r="F17"/>
      <c r="U17" s="5"/>
    </row>
    <row r="18" spans="2:21" x14ac:dyDescent="0.2">
      <c r="F18"/>
    </row>
    <row r="19" spans="2:21" x14ac:dyDescent="0.2">
      <c r="F19"/>
    </row>
    <row r="20" spans="2:21" x14ac:dyDescent="0.2">
      <c r="F20"/>
    </row>
    <row r="21" spans="2:21" x14ac:dyDescent="0.2">
      <c r="F21"/>
    </row>
    <row r="22" spans="2:21" x14ac:dyDescent="0.2">
      <c r="F22"/>
    </row>
    <row r="23" spans="2:21" x14ac:dyDescent="0.2">
      <c r="F23"/>
    </row>
    <row r="24" spans="2:21" x14ac:dyDescent="0.2">
      <c r="F24"/>
    </row>
    <row r="25" spans="2:21" x14ac:dyDescent="0.2">
      <c r="F25"/>
    </row>
    <row r="26" spans="2:21" x14ac:dyDescent="0.2">
      <c r="F26"/>
    </row>
    <row r="27" spans="2:21" x14ac:dyDescent="0.2">
      <c r="F27"/>
    </row>
    <row r="28" spans="2:21" x14ac:dyDescent="0.2">
      <c r="F28"/>
    </row>
    <row r="29" spans="2:21" x14ac:dyDescent="0.2">
      <c r="F29"/>
    </row>
    <row r="30" spans="2:21" x14ac:dyDescent="0.2">
      <c r="F30"/>
    </row>
    <row r="31" spans="2:21" x14ac:dyDescent="0.2">
      <c r="F31"/>
    </row>
    <row r="32" spans="2:21" x14ac:dyDescent="0.2">
      <c r="F32"/>
    </row>
    <row r="33" spans="6:6" x14ac:dyDescent="0.2">
      <c r="F33"/>
    </row>
    <row r="34" spans="6:6" x14ac:dyDescent="0.2">
      <c r="F34"/>
    </row>
    <row r="35" spans="6:6" x14ac:dyDescent="0.2">
      <c r="F35"/>
    </row>
    <row r="36" spans="6:6" x14ac:dyDescent="0.2">
      <c r="F36"/>
    </row>
    <row r="37" spans="6:6" x14ac:dyDescent="0.2">
      <c r="F37"/>
    </row>
    <row r="38" spans="6:6" x14ac:dyDescent="0.2">
      <c r="F38"/>
    </row>
    <row r="39" spans="6:6" x14ac:dyDescent="0.2">
      <c r="F39"/>
    </row>
    <row r="40" spans="6:6" x14ac:dyDescent="0.2">
      <c r="F40"/>
    </row>
    <row r="41" spans="6:6" x14ac:dyDescent="0.2">
      <c r="F41"/>
    </row>
    <row r="42" spans="6:6" x14ac:dyDescent="0.2">
      <c r="F42"/>
    </row>
    <row r="43" spans="6:6" x14ac:dyDescent="0.2">
      <c r="F43"/>
    </row>
    <row r="44" spans="6:6" x14ac:dyDescent="0.2">
      <c r="F44"/>
    </row>
    <row r="45" spans="6:6" x14ac:dyDescent="0.2">
      <c r="F45"/>
    </row>
    <row r="46" spans="6:6" x14ac:dyDescent="0.2">
      <c r="F46"/>
    </row>
    <row r="47" spans="6:6" x14ac:dyDescent="0.2">
      <c r="F47"/>
    </row>
    <row r="48" spans="6:6" x14ac:dyDescent="0.2">
      <c r="F48"/>
    </row>
    <row r="49" spans="6:6" x14ac:dyDescent="0.2">
      <c r="F49"/>
    </row>
    <row r="50" spans="6:6" x14ac:dyDescent="0.2">
      <c r="F50"/>
    </row>
    <row r="51" spans="6:6" x14ac:dyDescent="0.2">
      <c r="F51"/>
    </row>
    <row r="52" spans="6:6" x14ac:dyDescent="0.2">
      <c r="F52"/>
    </row>
    <row r="53" spans="6:6" x14ac:dyDescent="0.2">
      <c r="F53"/>
    </row>
    <row r="54" spans="6:6" x14ac:dyDescent="0.2">
      <c r="F54"/>
    </row>
    <row r="55" spans="6:6" x14ac:dyDescent="0.2">
      <c r="F55"/>
    </row>
    <row r="56" spans="6:6" x14ac:dyDescent="0.2">
      <c r="F56"/>
    </row>
    <row r="57" spans="6:6" x14ac:dyDescent="0.2">
      <c r="F57"/>
    </row>
    <row r="58" spans="6:6" x14ac:dyDescent="0.2">
      <c r="F58"/>
    </row>
    <row r="59" spans="6:6" x14ac:dyDescent="0.2">
      <c r="F59"/>
    </row>
    <row r="60" spans="6:6" x14ac:dyDescent="0.2">
      <c r="F60"/>
    </row>
    <row r="61" spans="6:6" x14ac:dyDescent="0.2">
      <c r="F61"/>
    </row>
    <row r="62" spans="6:6" x14ac:dyDescent="0.2">
      <c r="F62"/>
    </row>
    <row r="63" spans="6:6" x14ac:dyDescent="0.2">
      <c r="F63"/>
    </row>
    <row r="64" spans="6:6" x14ac:dyDescent="0.2">
      <c r="F64"/>
    </row>
    <row r="65" spans="6:6" x14ac:dyDescent="0.2">
      <c r="F65"/>
    </row>
    <row r="66" spans="6:6" x14ac:dyDescent="0.2">
      <c r="F66"/>
    </row>
    <row r="67" spans="6:6" x14ac:dyDescent="0.2">
      <c r="F67"/>
    </row>
    <row r="68" spans="6:6" x14ac:dyDescent="0.2">
      <c r="F68"/>
    </row>
    <row r="69" spans="6:6" x14ac:dyDescent="0.2">
      <c r="F69"/>
    </row>
    <row r="70" spans="6:6" x14ac:dyDescent="0.2">
      <c r="F70"/>
    </row>
    <row r="71" spans="6:6" x14ac:dyDescent="0.2">
      <c r="F71"/>
    </row>
    <row r="72" spans="6:6" x14ac:dyDescent="0.2">
      <c r="F72"/>
    </row>
    <row r="73" spans="6:6" x14ac:dyDescent="0.2">
      <c r="F73"/>
    </row>
    <row r="74" spans="6:6" x14ac:dyDescent="0.2">
      <c r="F74"/>
    </row>
    <row r="75" spans="6:6" x14ac:dyDescent="0.2">
      <c r="F75"/>
    </row>
    <row r="76" spans="6:6" x14ac:dyDescent="0.2">
      <c r="F76"/>
    </row>
    <row r="77" spans="6:6" x14ac:dyDescent="0.2">
      <c r="F77"/>
    </row>
    <row r="78" spans="6:6" x14ac:dyDescent="0.2">
      <c r="F78"/>
    </row>
    <row r="79" spans="6:6" x14ac:dyDescent="0.2">
      <c r="F79"/>
    </row>
    <row r="80" spans="6:6" x14ac:dyDescent="0.2">
      <c r="F80"/>
    </row>
    <row r="81" spans="6:6" x14ac:dyDescent="0.2">
      <c r="F81"/>
    </row>
    <row r="82" spans="6:6" x14ac:dyDescent="0.2">
      <c r="F82"/>
    </row>
    <row r="83" spans="6:6" x14ac:dyDescent="0.2">
      <c r="F83"/>
    </row>
    <row r="84" spans="6:6" x14ac:dyDescent="0.2">
      <c r="F84"/>
    </row>
    <row r="85" spans="6:6" x14ac:dyDescent="0.2">
      <c r="F85"/>
    </row>
    <row r="86" spans="6:6" x14ac:dyDescent="0.2">
      <c r="F86"/>
    </row>
    <row r="87" spans="6:6" x14ac:dyDescent="0.2">
      <c r="F87"/>
    </row>
    <row r="88" spans="6:6" x14ac:dyDescent="0.2">
      <c r="F88"/>
    </row>
    <row r="89" spans="6:6" x14ac:dyDescent="0.2">
      <c r="F89"/>
    </row>
    <row r="90" spans="6:6" x14ac:dyDescent="0.2">
      <c r="F90" s="5"/>
    </row>
    <row r="91" spans="6:6" x14ac:dyDescent="0.2">
      <c r="F91" s="5"/>
    </row>
    <row r="92" spans="6:6" x14ac:dyDescent="0.2">
      <c r="F92" s="5"/>
    </row>
    <row r="93" spans="6:6" x14ac:dyDescent="0.2">
      <c r="F93" s="5"/>
    </row>
    <row r="94" spans="6:6" x14ac:dyDescent="0.2">
      <c r="F94" s="5"/>
    </row>
    <row r="95" spans="6:6" x14ac:dyDescent="0.2">
      <c r="F95" s="5"/>
    </row>
    <row r="96" spans="6:6" x14ac:dyDescent="0.2">
      <c r="F96" s="5"/>
    </row>
    <row r="97" spans="6:6" x14ac:dyDescent="0.2">
      <c r="F97" s="5"/>
    </row>
    <row r="98" spans="6:6" x14ac:dyDescent="0.2">
      <c r="F98" s="5"/>
    </row>
    <row r="99" spans="6:6" x14ac:dyDescent="0.2">
      <c r="F99" s="5"/>
    </row>
    <row r="100" spans="6:6" x14ac:dyDescent="0.2">
      <c r="F100" s="5"/>
    </row>
    <row r="101" spans="6:6" x14ac:dyDescent="0.2">
      <c r="F101" s="5"/>
    </row>
    <row r="102" spans="6:6" x14ac:dyDescent="0.2">
      <c r="F102" s="5"/>
    </row>
    <row r="103" spans="6:6" x14ac:dyDescent="0.2">
      <c r="F103" s="5"/>
    </row>
    <row r="104" spans="6:6" x14ac:dyDescent="0.2">
      <c r="F104" s="5"/>
    </row>
    <row r="105" spans="6:6" x14ac:dyDescent="0.2">
      <c r="F105" s="5"/>
    </row>
    <row r="106" spans="6:6" x14ac:dyDescent="0.2">
      <c r="F106" s="5"/>
    </row>
    <row r="107" spans="6:6" x14ac:dyDescent="0.2">
      <c r="F107" s="5"/>
    </row>
    <row r="108" spans="6:6" x14ac:dyDescent="0.2">
      <c r="F108" s="5"/>
    </row>
    <row r="109" spans="6:6" x14ac:dyDescent="0.2">
      <c r="F109" s="5"/>
    </row>
    <row r="110" spans="6:6" x14ac:dyDescent="0.2">
      <c r="F110" s="5"/>
    </row>
    <row r="111" spans="6:6" x14ac:dyDescent="0.2">
      <c r="F111" s="5"/>
    </row>
    <row r="112" spans="6:6" x14ac:dyDescent="0.2">
      <c r="F112" s="5"/>
    </row>
    <row r="113" spans="6:6" x14ac:dyDescent="0.2">
      <c r="F113" s="5"/>
    </row>
    <row r="114" spans="6:6" x14ac:dyDescent="0.2">
      <c r="F114" s="5"/>
    </row>
    <row r="115" spans="6:6" x14ac:dyDescent="0.2">
      <c r="F115" s="5"/>
    </row>
    <row r="116" spans="6:6" x14ac:dyDescent="0.2">
      <c r="F116" s="5"/>
    </row>
    <row r="117" spans="6:6" x14ac:dyDescent="0.2">
      <c r="F117" s="5"/>
    </row>
    <row r="118" spans="6:6" x14ac:dyDescent="0.2">
      <c r="F118" s="5"/>
    </row>
    <row r="119" spans="6:6" x14ac:dyDescent="0.2">
      <c r="F119" s="5"/>
    </row>
    <row r="120" spans="6:6" x14ac:dyDescent="0.2">
      <c r="F120" s="5"/>
    </row>
    <row r="121" spans="6:6" x14ac:dyDescent="0.2">
      <c r="F121" s="5"/>
    </row>
    <row r="122" spans="6:6" x14ac:dyDescent="0.2">
      <c r="F122" s="5"/>
    </row>
    <row r="123" spans="6:6" x14ac:dyDescent="0.2">
      <c r="F123" s="5"/>
    </row>
    <row r="124" spans="6:6" x14ac:dyDescent="0.2">
      <c r="F124" s="5"/>
    </row>
    <row r="125" spans="6:6" x14ac:dyDescent="0.2">
      <c r="F125" s="5"/>
    </row>
    <row r="126" spans="6:6" x14ac:dyDescent="0.2">
      <c r="F126" s="5"/>
    </row>
    <row r="127" spans="6:6" x14ac:dyDescent="0.2">
      <c r="F127" s="5"/>
    </row>
    <row r="128" spans="6:6" x14ac:dyDescent="0.2">
      <c r="F128" s="5"/>
    </row>
    <row r="129" spans="6:6" x14ac:dyDescent="0.2">
      <c r="F129" s="5"/>
    </row>
    <row r="130" spans="6:6" x14ac:dyDescent="0.2">
      <c r="F130" s="5"/>
    </row>
    <row r="131" spans="6:6" x14ac:dyDescent="0.2">
      <c r="F131" s="5"/>
    </row>
    <row r="132" spans="6:6" x14ac:dyDescent="0.2">
      <c r="F132" s="5"/>
    </row>
    <row r="133" spans="6:6" x14ac:dyDescent="0.2">
      <c r="F133" s="5"/>
    </row>
    <row r="134" spans="6:6" x14ac:dyDescent="0.2">
      <c r="F134" s="5"/>
    </row>
    <row r="135" spans="6:6" x14ac:dyDescent="0.2">
      <c r="F135" s="5"/>
    </row>
    <row r="136" spans="6:6" x14ac:dyDescent="0.2">
      <c r="F136" s="5"/>
    </row>
    <row r="137" spans="6:6" x14ac:dyDescent="0.2">
      <c r="F137" s="5"/>
    </row>
    <row r="138" spans="6:6" x14ac:dyDescent="0.2">
      <c r="F138" s="5"/>
    </row>
    <row r="139" spans="6:6" x14ac:dyDescent="0.2">
      <c r="F139" s="5"/>
    </row>
    <row r="140" spans="6:6" x14ac:dyDescent="0.2">
      <c r="F140" s="5"/>
    </row>
    <row r="141" spans="6:6" x14ac:dyDescent="0.2">
      <c r="F141" s="5"/>
    </row>
    <row r="142" spans="6:6" x14ac:dyDescent="0.2">
      <c r="F142" s="5"/>
    </row>
    <row r="143" spans="6:6" x14ac:dyDescent="0.2">
      <c r="F143" s="5"/>
    </row>
    <row r="144" spans="6:6" x14ac:dyDescent="0.2">
      <c r="F144" s="5"/>
    </row>
    <row r="145" spans="6:6" x14ac:dyDescent="0.2">
      <c r="F145" s="5"/>
    </row>
    <row r="146" spans="6:6" x14ac:dyDescent="0.2">
      <c r="F146" s="5"/>
    </row>
    <row r="147" spans="6:6" x14ac:dyDescent="0.2">
      <c r="F147" s="5"/>
    </row>
    <row r="148" spans="6:6" x14ac:dyDescent="0.2">
      <c r="F148" s="5"/>
    </row>
    <row r="149" spans="6:6" x14ac:dyDescent="0.2">
      <c r="F149" s="5"/>
    </row>
    <row r="150" spans="6:6" x14ac:dyDescent="0.2">
      <c r="F150" s="5"/>
    </row>
    <row r="151" spans="6:6" x14ac:dyDescent="0.2">
      <c r="F151" s="5"/>
    </row>
    <row r="152" spans="6:6" x14ac:dyDescent="0.2">
      <c r="F152" s="5"/>
    </row>
    <row r="153" spans="6:6" x14ac:dyDescent="0.2">
      <c r="F153" s="5"/>
    </row>
    <row r="154" spans="6:6" x14ac:dyDescent="0.2">
      <c r="F154" s="5"/>
    </row>
    <row r="155" spans="6:6" x14ac:dyDescent="0.2">
      <c r="F155" s="5"/>
    </row>
    <row r="156" spans="6:6" x14ac:dyDescent="0.2">
      <c r="F156" s="5"/>
    </row>
    <row r="157" spans="6:6" x14ac:dyDescent="0.2">
      <c r="F157" s="5"/>
    </row>
    <row r="158" spans="6:6" x14ac:dyDescent="0.2">
      <c r="F158" s="5"/>
    </row>
    <row r="159" spans="6:6" x14ac:dyDescent="0.2">
      <c r="F159" s="5"/>
    </row>
    <row r="160" spans="6:6" x14ac:dyDescent="0.2">
      <c r="F160" s="5"/>
    </row>
    <row r="161" spans="6:6" x14ac:dyDescent="0.2">
      <c r="F161" s="5"/>
    </row>
    <row r="162" spans="6:6" x14ac:dyDescent="0.2">
      <c r="F162" s="5"/>
    </row>
    <row r="163" spans="6:6" x14ac:dyDescent="0.2">
      <c r="F163" s="5"/>
    </row>
    <row r="164" spans="6:6" x14ac:dyDescent="0.2">
      <c r="F164" s="5"/>
    </row>
    <row r="165" spans="6:6" x14ac:dyDescent="0.2">
      <c r="F165" s="5"/>
    </row>
    <row r="166" spans="6:6" x14ac:dyDescent="0.2">
      <c r="F166" s="5"/>
    </row>
    <row r="167" spans="6:6" x14ac:dyDescent="0.2">
      <c r="F167" s="5"/>
    </row>
    <row r="168" spans="6:6" x14ac:dyDescent="0.2">
      <c r="F168" s="5"/>
    </row>
    <row r="169" spans="6:6" x14ac:dyDescent="0.2">
      <c r="F169" s="5"/>
    </row>
    <row r="170" spans="6:6" x14ac:dyDescent="0.2">
      <c r="F170" s="5"/>
    </row>
    <row r="171" spans="6:6" x14ac:dyDescent="0.2">
      <c r="F171" s="5"/>
    </row>
    <row r="172" spans="6:6" x14ac:dyDescent="0.2">
      <c r="F172" s="5"/>
    </row>
    <row r="173" spans="6:6" x14ac:dyDescent="0.2">
      <c r="F173" s="5"/>
    </row>
    <row r="174" spans="6:6" x14ac:dyDescent="0.2">
      <c r="F174" s="5"/>
    </row>
    <row r="175" spans="6:6" x14ac:dyDescent="0.2">
      <c r="F175" s="5"/>
    </row>
    <row r="176" spans="6:6" x14ac:dyDescent="0.2">
      <c r="F176" s="5"/>
    </row>
    <row r="177" spans="6:6" x14ac:dyDescent="0.2">
      <c r="F177" s="5"/>
    </row>
    <row r="178" spans="6:6" x14ac:dyDescent="0.2">
      <c r="F178" s="5"/>
    </row>
    <row r="179" spans="6:6" x14ac:dyDescent="0.2">
      <c r="F179" s="5"/>
    </row>
    <row r="180" spans="6:6" x14ac:dyDescent="0.2">
      <c r="F180" s="5"/>
    </row>
    <row r="181" spans="6:6" x14ac:dyDescent="0.2">
      <c r="F181" s="5"/>
    </row>
    <row r="182" spans="6:6" x14ac:dyDescent="0.2">
      <c r="F182" s="5"/>
    </row>
    <row r="183" spans="6:6" x14ac:dyDescent="0.2">
      <c r="F183" s="5"/>
    </row>
    <row r="184" spans="6:6" x14ac:dyDescent="0.2">
      <c r="F184" s="5"/>
    </row>
    <row r="185" spans="6:6" x14ac:dyDescent="0.2">
      <c r="F185" s="5"/>
    </row>
    <row r="186" spans="6:6" x14ac:dyDescent="0.2">
      <c r="F186" s="5"/>
    </row>
    <row r="187" spans="6:6" x14ac:dyDescent="0.2">
      <c r="F187" s="5"/>
    </row>
    <row r="188" spans="6:6" x14ac:dyDescent="0.2">
      <c r="F188" s="5"/>
    </row>
    <row r="189" spans="6:6" x14ac:dyDescent="0.2">
      <c r="F189" s="5"/>
    </row>
    <row r="190" spans="6:6" x14ac:dyDescent="0.2">
      <c r="F190" s="5"/>
    </row>
  </sheetData>
  <mergeCells count="8">
    <mergeCell ref="D2:E2"/>
    <mergeCell ref="A4:A9"/>
    <mergeCell ref="A11:A16"/>
    <mergeCell ref="F2:J2"/>
    <mergeCell ref="S1:Z1"/>
    <mergeCell ref="Y2:Z2"/>
    <mergeCell ref="W2:X2"/>
    <mergeCell ref="K2:V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25B09B10F20C499DD786774E74B4A0" ma:contentTypeVersion="3" ma:contentTypeDescription="Opret et nyt dokument." ma:contentTypeScope="" ma:versionID="c6cafd04af08801f5d7585a3f54652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2391a9a5862706a061a5fd8fdc5658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AA6B55-C6D9-465D-A8B6-CFBABD2D54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D6D482F-87ED-4BCF-8495-B4B554D7F0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B65383-096A-423D-AD35-37A82761C7C2}">
  <ds:schemaRefs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J. A. Worck</dc:creator>
  <cp:lastModifiedBy>Astrid Gjesse</cp:lastModifiedBy>
  <dcterms:created xsi:type="dcterms:W3CDTF">2018-10-16T11:24:52Z</dcterms:created>
  <dcterms:modified xsi:type="dcterms:W3CDTF">2025-05-14T11:47:20Z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0x010100C525B09B10F20C499DD786774E74B4A0</vt:lpwstr>
  </property>
</Properties>
</file>