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tes.centerit.dk\DavWWWRoot\projekter\HME\Delte dokumenter\HME dokumenter\AEM\Ernæring\Vidste du at\Revidering 2017\Selve arkene\Slank\8000 kJ\Informationsmateriale til E-fokus\"/>
    </mc:Choice>
  </mc:AlternateContent>
  <bookViews>
    <workbookView xWindow="0" yWindow="0" windowWidth="28800" windowHeight="12255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" l="1"/>
  <c r="V9" i="1"/>
  <c r="H16" i="1" l="1"/>
  <c r="H15" i="1"/>
  <c r="H14" i="1"/>
  <c r="H13" i="1"/>
  <c r="H12" i="1"/>
  <c r="H11" i="1"/>
  <c r="H9" i="1"/>
  <c r="H8" i="1"/>
  <c r="H7" i="1"/>
  <c r="H6" i="1"/>
  <c r="H5" i="1"/>
  <c r="H4" i="1"/>
  <c r="W6" i="1" l="1"/>
  <c r="W4" i="1"/>
  <c r="J16" i="1" l="1"/>
  <c r="W16" i="1" s="1"/>
  <c r="I16" i="1"/>
  <c r="F16" i="1"/>
  <c r="W15" i="1"/>
  <c r="P15" i="1"/>
  <c r="K15" i="1"/>
  <c r="W14" i="1"/>
  <c r="P14" i="1"/>
  <c r="K14" i="1"/>
  <c r="W13" i="1"/>
  <c r="P13" i="1"/>
  <c r="K13" i="1"/>
  <c r="W12" i="1"/>
  <c r="P12" i="1"/>
  <c r="K12" i="1"/>
  <c r="P11" i="1"/>
  <c r="K11" i="1"/>
  <c r="J9" i="1"/>
  <c r="P9" i="1" s="1"/>
  <c r="I9" i="1"/>
  <c r="F9" i="1"/>
  <c r="P8" i="1"/>
  <c r="K8" i="1"/>
  <c r="W7" i="1"/>
  <c r="P7" i="1"/>
  <c r="K7" i="1"/>
  <c r="P6" i="1"/>
  <c r="K6" i="1"/>
  <c r="W5" i="1"/>
  <c r="P5" i="1"/>
  <c r="K5" i="1"/>
  <c r="P4" i="1"/>
  <c r="K4" i="1"/>
  <c r="K16" i="1" l="1"/>
  <c r="K9" i="1"/>
  <c r="P16" i="1"/>
</calcChain>
</file>

<file path=xl/sharedStrings.xml><?xml version="1.0" encoding="utf-8"?>
<sst xmlns="http://schemas.openxmlformats.org/spreadsheetml/2006/main" count="130" uniqueCount="56">
  <si>
    <t>Vidste du at….</t>
  </si>
  <si>
    <t>Målgruppe</t>
  </si>
  <si>
    <t>Måltidstype</t>
  </si>
  <si>
    <t>Indhold i måltiderne</t>
  </si>
  <si>
    <t>Energi, total (kJ)</t>
  </si>
  <si>
    <t>Fedt (E%)</t>
  </si>
  <si>
    <t>Mættet fedt (E%)</t>
  </si>
  <si>
    <t>Mættet fedt (g)</t>
  </si>
  <si>
    <t>Protein (E%)</t>
  </si>
  <si>
    <t>Protein (g)</t>
  </si>
  <si>
    <t>Kulhydrat (E%)</t>
  </si>
  <si>
    <t>Tilsat sukker (E%)</t>
  </si>
  <si>
    <t>Morgenmad</t>
  </si>
  <si>
    <t>Mellemmåltid</t>
  </si>
  <si>
    <t>Frokost</t>
  </si>
  <si>
    <t>Aftensmad</t>
  </si>
  <si>
    <t>Total</t>
  </si>
  <si>
    <t>&lt;33</t>
  </si>
  <si>
    <t>&lt;10</t>
  </si>
  <si>
    <t>25-35 g/dag</t>
  </si>
  <si>
    <t>Anbefaling (g)</t>
  </si>
  <si>
    <t>Andel i måltid (g)</t>
  </si>
  <si>
    <t>Energi i måltiderne, total</t>
  </si>
  <si>
    <t>Anbefaling (kJ)</t>
  </si>
  <si>
    <t>Måltid (g)</t>
  </si>
  <si>
    <t xml:space="preserve">                 Kostfibre</t>
  </si>
  <si>
    <t>10-20</t>
  </si>
  <si>
    <t>10-25</t>
  </si>
  <si>
    <t>2-6</t>
  </si>
  <si>
    <t>Tilsat sukker (g)</t>
  </si>
  <si>
    <t>&lt;5</t>
  </si>
  <si>
    <t>Måltidernes indhold af makronæringsstoffer</t>
  </si>
  <si>
    <t>Anbefaling (g/MJ)</t>
  </si>
  <si>
    <t>Måltid (E%)</t>
  </si>
  <si>
    <t>Dagskostforslag 1</t>
  </si>
  <si>
    <t>Dagskostforslag 2</t>
  </si>
  <si>
    <t>Andel frugt og grønt</t>
  </si>
  <si>
    <t>Andel i måltidet (g)</t>
  </si>
  <si>
    <t>Anbefaling (E%)</t>
  </si>
  <si>
    <t>Måltid (kJ)</t>
  </si>
  <si>
    <t>Måltid (kcal)</t>
  </si>
  <si>
    <t>1 portion af "Minutkotelet med chilirub"</t>
  </si>
  <si>
    <t>1 portion af "Kold kalvecolutte med perlespeltsalat"</t>
  </si>
  <si>
    <t>1 portion af "Pizza på tortillabund med grøn salat"</t>
  </si>
  <si>
    <t xml:space="preserve">1 stort spejlæg stegt i lidt smør, 1-2 skive(r) bacon, 1 skive ristet fuldkornsrugbrød, 3 store cherrytomater, 1 spsk tomatketchup, 5 vindruer og 1 glas minimælk  </t>
  </si>
  <si>
    <t>200 g yoghurt naturel 0,5% med 2 spsk havregryn, 1/2 æble, 1/2 appelsin, 1/2 pære og 1 spsk akaciehonning</t>
  </si>
  <si>
    <t>3 halve skiver fuldkornsrugbrød med 60 g marinerede sild, 1 tsk creme fraiche 9% og porre i skiver, 3 skiver røget grisemørbrad, ½ blad hovedsalat, 3 skiver agurk, lidt mayonnaise dertil en gulerod 7 kirsebær</t>
  </si>
  <si>
    <t>3 stk smalle knækbrød med friskost naturel. Gnavegrønt: blomkål, fennikel og hjertesalat. 1 portion "Kinamandens dip"</t>
  </si>
  <si>
    <t>Havregryn med minimælk, rosiner og kaffe</t>
  </si>
  <si>
    <t xml:space="preserve">2 skiver groft flutes, 15 g feta 40+, lidt rucolasalat. Tomatsalasa af: 2 små tomater, 1 ½ tsk olivenolie, lidt hvidløg, salt og peber. </t>
  </si>
  <si>
    <t>Et glas minimælk, en pære, en gulerod, 10 mandler</t>
  </si>
  <si>
    <t>To dagskostforslag til vægttab, 8000 kJ</t>
  </si>
  <si>
    <t>15-35</t>
  </si>
  <si>
    <t>&lt;35</t>
  </si>
  <si>
    <t>20-40</t>
  </si>
  <si>
    <t>&lt;12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</si>
</sst>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rgb="FF9C570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EDD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7" borderId="0" applyNumberFormat="0" applyBorder="0" applyAlignment="0" applyProtection="0"/>
  </cellStyleXfs>
  <cellXfs count="123">
    <xf numFmtId="0" fontId="0" fillId="0" borderId="0" xfId="0"/>
    <xf numFmtId="1" fontId="1" fillId="6" borderId="0" xfId="0" applyNumberFormat="1" applyFont="1" applyFill="1" applyBorder="1" applyAlignment="1">
      <alignment horizontal="left"/>
    </xf>
    <xf numFmtId="164" fontId="1" fillId="6" borderId="0" xfId="0" applyNumberFormat="1" applyFont="1" applyFill="1" applyBorder="1" applyAlignment="1">
      <alignment horizontal="left"/>
    </xf>
    <xf numFmtId="1" fontId="1" fillId="6" borderId="0" xfId="0" applyNumberFormat="1" applyFont="1" applyFill="1" applyBorder="1"/>
    <xf numFmtId="0" fontId="0" fillId="0" borderId="5" xfId="0" applyBorder="1"/>
    <xf numFmtId="1" fontId="2" fillId="3" borderId="1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1" fontId="2" fillId="3" borderId="7" xfId="0" applyNumberFormat="1" applyFont="1" applyFill="1" applyBorder="1" applyAlignment="1">
      <alignment vertical="center"/>
    </xf>
    <xf numFmtId="0" fontId="0" fillId="0" borderId="13" xfId="0" applyBorder="1"/>
    <xf numFmtId="164" fontId="2" fillId="3" borderId="1" xfId="0" applyNumberFormat="1" applyFont="1" applyFill="1" applyBorder="1" applyAlignment="1">
      <alignment vertical="center" wrapText="1"/>
    </xf>
    <xf numFmtId="1" fontId="1" fillId="6" borderId="0" xfId="0" applyNumberFormat="1" applyFont="1" applyFill="1" applyBorder="1" applyAlignment="1">
      <alignment horizontal="left" wrapText="1"/>
    </xf>
    <xf numFmtId="1" fontId="2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Alignment="1">
      <alignment horizontal="right" wrapText="1"/>
    </xf>
    <xf numFmtId="1" fontId="2" fillId="3" borderId="3" xfId="0" applyNumberFormat="1" applyFont="1" applyFill="1" applyBorder="1" applyAlignment="1">
      <alignment vertical="center" wrapText="1"/>
    </xf>
    <xf numFmtId="1" fontId="8" fillId="4" borderId="19" xfId="0" applyNumberFormat="1" applyFont="1" applyFill="1" applyBorder="1"/>
    <xf numFmtId="1" fontId="0" fillId="8" borderId="1" xfId="0" applyNumberFormat="1" applyFont="1" applyFill="1" applyBorder="1" applyAlignment="1">
      <alignment horizontal="right" vertical="center" wrapText="1"/>
    </xf>
    <xf numFmtId="1" fontId="3" fillId="3" borderId="9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6" fillId="0" borderId="5" xfId="0" applyFont="1" applyBorder="1"/>
    <xf numFmtId="1" fontId="5" fillId="8" borderId="1" xfId="1" applyNumberFormat="1" applyFont="1" applyFill="1" applyBorder="1" applyAlignment="1">
      <alignment horizontal="right" vertical="center" wrapText="1"/>
    </xf>
    <xf numFmtId="0" fontId="0" fillId="0" borderId="0" xfId="0" applyBorder="1"/>
    <xf numFmtId="1" fontId="2" fillId="3" borderId="9" xfId="0" applyNumberFormat="1" applyFont="1" applyFill="1" applyBorder="1" applyAlignment="1">
      <alignment vertical="center" wrapText="1"/>
    </xf>
    <xf numFmtId="0" fontId="0" fillId="0" borderId="13" xfId="0" applyBorder="1" applyAlignment="1">
      <alignment wrapText="1"/>
    </xf>
    <xf numFmtId="1" fontId="2" fillId="3" borderId="20" xfId="0" applyNumberFormat="1" applyFont="1" applyFill="1" applyBorder="1" applyAlignment="1">
      <alignment vertical="center"/>
    </xf>
    <xf numFmtId="1" fontId="2" fillId="3" borderId="21" xfId="0" applyNumberFormat="1" applyFont="1" applyFill="1" applyBorder="1" applyAlignment="1">
      <alignment vertical="center"/>
    </xf>
    <xf numFmtId="1" fontId="2" fillId="3" borderId="22" xfId="0" applyNumberFormat="1" applyFont="1" applyFill="1" applyBorder="1" applyAlignment="1">
      <alignment vertical="center" wrapText="1"/>
    </xf>
    <xf numFmtId="1" fontId="2" fillId="3" borderId="20" xfId="0" applyNumberFormat="1" applyFont="1" applyFill="1" applyBorder="1" applyAlignment="1">
      <alignment vertical="center" wrapText="1"/>
    </xf>
    <xf numFmtId="164" fontId="2" fillId="3" borderId="23" xfId="0" applyNumberFormat="1" applyFont="1" applyFill="1" applyBorder="1" applyAlignment="1">
      <alignment horizontal="left" vertical="center" wrapText="1"/>
    </xf>
    <xf numFmtId="1" fontId="2" fillId="3" borderId="20" xfId="0" applyNumberFormat="1" applyFont="1" applyFill="1" applyBorder="1" applyAlignment="1">
      <alignment horizontal="left" vertical="center" wrapText="1"/>
    </xf>
    <xf numFmtId="1" fontId="2" fillId="3" borderId="23" xfId="0" applyNumberFormat="1" applyFont="1" applyFill="1" applyBorder="1" applyAlignment="1">
      <alignment horizontal="left" vertical="center" wrapText="1"/>
    </xf>
    <xf numFmtId="1" fontId="2" fillId="3" borderId="24" xfId="0" applyNumberFormat="1" applyFont="1" applyFill="1" applyBorder="1" applyAlignment="1">
      <alignment horizontal="left" vertical="center" wrapText="1"/>
    </xf>
    <xf numFmtId="1" fontId="3" fillId="3" borderId="22" xfId="0" applyNumberFormat="1" applyFont="1" applyFill="1" applyBorder="1" applyAlignment="1">
      <alignment vertical="center" wrapText="1"/>
    </xf>
    <xf numFmtId="1" fontId="8" fillId="0" borderId="15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1" fontId="8" fillId="0" borderId="6" xfId="0" applyNumberFormat="1" applyFont="1" applyFill="1" applyBorder="1" applyAlignment="1">
      <alignment horizontal="right" vertical="center"/>
    </xf>
    <xf numFmtId="1" fontId="8" fillId="0" borderId="12" xfId="0" applyNumberFormat="1" applyFont="1" applyFill="1" applyBorder="1" applyAlignment="1">
      <alignment horizontal="right" vertical="center"/>
    </xf>
    <xf numFmtId="1" fontId="8" fillId="5" borderId="6" xfId="0" applyNumberFormat="1" applyFont="1" applyFill="1" applyBorder="1" applyAlignment="1">
      <alignment horizontal="right" vertical="center"/>
    </xf>
    <xf numFmtId="1" fontId="8" fillId="4" borderId="12" xfId="0" applyNumberFormat="1" applyFont="1" applyFill="1" applyBorder="1" applyAlignment="1">
      <alignment horizontal="right" vertical="center"/>
    </xf>
    <xf numFmtId="1" fontId="8" fillId="0" borderId="15" xfId="0" applyNumberFormat="1" applyFont="1" applyBorder="1" applyAlignment="1">
      <alignment horizontal="right" vertical="center"/>
    </xf>
    <xf numFmtId="1" fontId="8" fillId="8" borderId="11" xfId="0" applyNumberFormat="1" applyFont="1" applyFill="1" applyBorder="1" applyAlignment="1">
      <alignment horizontal="right" vertical="center"/>
    </xf>
    <xf numFmtId="1" fontId="8" fillId="0" borderId="25" xfId="0" applyNumberFormat="1" applyFont="1" applyFill="1" applyBorder="1" applyAlignment="1">
      <alignment horizontal="right" vertical="center"/>
    </xf>
    <xf numFmtId="1" fontId="8" fillId="0" borderId="15" xfId="0" applyNumberFormat="1" applyFont="1" applyBorder="1" applyAlignment="1">
      <alignment vertical="center"/>
    </xf>
    <xf numFmtId="1" fontId="8" fillId="0" borderId="6" xfId="0" applyNumberFormat="1" applyFont="1" applyBorder="1" applyAlignment="1">
      <alignment vertical="center"/>
    </xf>
    <xf numFmtId="164" fontId="8" fillId="0" borderId="6" xfId="0" applyNumberFormat="1" applyFont="1" applyFill="1" applyBorder="1" applyAlignment="1">
      <alignment horizontal="right"/>
    </xf>
    <xf numFmtId="1" fontId="8" fillId="0" borderId="6" xfId="0" applyNumberFormat="1" applyFont="1" applyFill="1" applyBorder="1"/>
    <xf numFmtId="1" fontId="8" fillId="5" borderId="1" xfId="0" applyNumberFormat="1" applyFont="1" applyFill="1" applyBorder="1" applyAlignment="1">
      <alignment horizontal="right" vertical="center"/>
    </xf>
    <xf numFmtId="1" fontId="8" fillId="0" borderId="15" xfId="0" applyNumberFormat="1" applyFont="1" applyBorder="1"/>
    <xf numFmtId="1" fontId="2" fillId="3" borderId="4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vertical="center" wrapText="1"/>
    </xf>
    <xf numFmtId="1" fontId="1" fillId="2" borderId="0" xfId="0" applyNumberFormat="1" applyFont="1" applyFill="1" applyBorder="1" applyAlignment="1">
      <alignment horizontal="left" vertical="center"/>
    </xf>
    <xf numFmtId="1" fontId="1" fillId="2" borderId="8" xfId="0" applyNumberFormat="1" applyFont="1" applyFill="1" applyBorder="1" applyAlignment="1">
      <alignment horizontal="left" vertical="center"/>
    </xf>
    <xf numFmtId="1" fontId="2" fillId="3" borderId="21" xfId="0" applyNumberFormat="1" applyFont="1" applyFill="1" applyBorder="1" applyAlignment="1">
      <alignment vertical="center" wrapText="1"/>
    </xf>
    <xf numFmtId="1" fontId="2" fillId="3" borderId="23" xfId="0" applyNumberFormat="1" applyFont="1" applyFill="1" applyBorder="1" applyAlignment="1">
      <alignment vertical="center" wrapText="1"/>
    </xf>
    <xf numFmtId="1" fontId="8" fillId="9" borderId="26" xfId="0" applyNumberFormat="1" applyFont="1" applyFill="1" applyBorder="1" applyAlignment="1">
      <alignment horizontal="right" vertical="center" wrapText="1"/>
    </xf>
    <xf numFmtId="1" fontId="5" fillId="8" borderId="9" xfId="1" applyNumberFormat="1" applyFont="1" applyFill="1" applyBorder="1" applyAlignment="1">
      <alignment horizontal="right" vertical="center" wrapText="1"/>
    </xf>
    <xf numFmtId="1" fontId="8" fillId="8" borderId="12" xfId="0" applyNumberFormat="1" applyFont="1" applyFill="1" applyBorder="1" applyAlignment="1">
      <alignment horizontal="right" vertical="center" wrapText="1"/>
    </xf>
    <xf numFmtId="1" fontId="8" fillId="8" borderId="26" xfId="0" applyNumberFormat="1" applyFont="1" applyFill="1" applyBorder="1" applyAlignment="1">
      <alignment horizontal="right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1" fontId="5" fillId="0" borderId="12" xfId="0" applyNumberFormat="1" applyFont="1" applyBorder="1" applyAlignment="1">
      <alignment horizontal="left" vertical="center"/>
    </xf>
    <xf numFmtId="1" fontId="9" fillId="6" borderId="0" xfId="0" applyNumberFormat="1" applyFont="1" applyFill="1" applyBorder="1" applyAlignment="1">
      <alignment horizontal="left" vertical="center"/>
    </xf>
    <xf numFmtId="1" fontId="0" fillId="0" borderId="1" xfId="0" applyNumberFormat="1" applyFont="1" applyBorder="1" applyAlignment="1">
      <alignment vertical="center"/>
    </xf>
    <xf numFmtId="1" fontId="0" fillId="0" borderId="3" xfId="0" applyNumberFormat="1" applyFont="1" applyBorder="1" applyAlignment="1">
      <alignment horizontal="left" vertical="center"/>
    </xf>
    <xf numFmtId="1" fontId="0" fillId="0" borderId="4" xfId="0" applyNumberFormat="1" applyFont="1" applyBorder="1" applyAlignment="1">
      <alignment horizontal="left" vertical="center"/>
    </xf>
    <xf numFmtId="1" fontId="0" fillId="0" borderId="3" xfId="0" applyNumberFormat="1" applyFont="1" applyBorder="1" applyAlignment="1">
      <alignment vertical="center" wrapText="1"/>
    </xf>
    <xf numFmtId="1" fontId="0" fillId="8" borderId="9" xfId="0" applyNumberFormat="1" applyFont="1" applyFill="1" applyBorder="1" applyAlignment="1">
      <alignment vertical="center"/>
    </xf>
    <xf numFmtId="1" fontId="0" fillId="0" borderId="3" xfId="0" applyNumberFormat="1" applyFont="1" applyBorder="1" applyAlignment="1">
      <alignment vertical="center"/>
    </xf>
    <xf numFmtId="1" fontId="0" fillId="8" borderId="9" xfId="0" applyNumberFormat="1" applyFont="1" applyFill="1" applyBorder="1" applyAlignment="1">
      <alignment vertical="center" wrapText="1"/>
    </xf>
    <xf numFmtId="1" fontId="0" fillId="0" borderId="4" xfId="0" applyNumberFormat="1" applyFont="1" applyBorder="1" applyAlignment="1">
      <alignment vertical="center"/>
    </xf>
    <xf numFmtId="1" fontId="0" fillId="8" borderId="1" xfId="0" applyNumberFormat="1" applyFont="1" applyFill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" fontId="0" fillId="8" borderId="9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1" fontId="0" fillId="0" borderId="3" xfId="0" applyNumberFormat="1" applyFont="1" applyBorder="1" applyAlignment="1">
      <alignment horizontal="right" vertical="center"/>
    </xf>
    <xf numFmtId="1" fontId="0" fillId="4" borderId="18" xfId="0" applyNumberFormat="1" applyFont="1" applyFill="1" applyBorder="1" applyAlignment="1">
      <alignment horizontal="right" vertical="center" wrapText="1"/>
    </xf>
    <xf numFmtId="1" fontId="0" fillId="0" borderId="7" xfId="0" applyNumberFormat="1" applyFont="1" applyBorder="1" applyAlignment="1">
      <alignment horizontal="right" vertical="center"/>
    </xf>
    <xf numFmtId="1" fontId="0" fillId="8" borderId="4" xfId="0" applyNumberFormat="1" applyFont="1" applyFill="1" applyBorder="1" applyAlignment="1">
      <alignment horizontal="right" vertical="center" wrapText="1"/>
    </xf>
    <xf numFmtId="1" fontId="0" fillId="0" borderId="1" xfId="0" applyNumberFormat="1" applyFont="1" applyBorder="1" applyAlignment="1">
      <alignment vertical="center" wrapText="1"/>
    </xf>
    <xf numFmtId="1" fontId="0" fillId="0" borderId="7" xfId="0" applyNumberFormat="1" applyFont="1" applyBorder="1" applyAlignment="1">
      <alignment vertical="center"/>
    </xf>
    <xf numFmtId="1" fontId="0" fillId="8" borderId="4" xfId="0" applyNumberFormat="1" applyFont="1" applyFill="1" applyBorder="1" applyAlignment="1">
      <alignment vertical="center" wrapText="1"/>
    </xf>
    <xf numFmtId="1" fontId="0" fillId="8" borderId="1" xfId="0" applyNumberFormat="1" applyFont="1" applyFill="1" applyBorder="1" applyAlignment="1">
      <alignment horizontal="right"/>
    </xf>
    <xf numFmtId="1" fontId="0" fillId="4" borderId="3" xfId="0" applyNumberFormat="1" applyFont="1" applyFill="1" applyBorder="1" applyAlignment="1">
      <alignment horizontal="right" vertical="center"/>
    </xf>
    <xf numFmtId="1" fontId="0" fillId="8" borderId="14" xfId="0" applyNumberFormat="1" applyFont="1" applyFill="1" applyBorder="1" applyAlignment="1">
      <alignment vertical="center"/>
    </xf>
    <xf numFmtId="1" fontId="0" fillId="0" borderId="3" xfId="0" applyNumberFormat="1" applyFont="1" applyBorder="1" applyAlignment="1">
      <alignment vertical="center"/>
    </xf>
    <xf numFmtId="1" fontId="0" fillId="0" borderId="4" xfId="0" applyNumberFormat="1" applyFont="1" applyBorder="1" applyAlignment="1">
      <alignment vertical="center"/>
    </xf>
    <xf numFmtId="1" fontId="0" fillId="0" borderId="7" xfId="0" applyNumberFormat="1" applyFont="1" applyBorder="1" applyAlignment="1">
      <alignment vertical="center" wrapText="1"/>
    </xf>
    <xf numFmtId="1" fontId="0" fillId="8" borderId="4" xfId="0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 wrapText="1"/>
    </xf>
    <xf numFmtId="1" fontId="0" fillId="8" borderId="9" xfId="0" applyNumberFormat="1" applyFont="1" applyFill="1" applyBorder="1" applyAlignment="1">
      <alignment horizontal="right" vertical="center"/>
    </xf>
    <xf numFmtId="1" fontId="0" fillId="0" borderId="12" xfId="0" applyNumberFormat="1" applyFont="1" applyBorder="1" applyAlignment="1">
      <alignment vertical="center"/>
    </xf>
    <xf numFmtId="1" fontId="8" fillId="0" borderId="16" xfId="0" applyNumberFormat="1" applyFont="1" applyBorder="1"/>
    <xf numFmtId="1" fontId="8" fillId="0" borderId="17" xfId="0" applyNumberFormat="1" applyFont="1" applyBorder="1"/>
    <xf numFmtId="1" fontId="8" fillId="0" borderId="19" xfId="0" applyNumberFormat="1" applyFont="1" applyBorder="1"/>
    <xf numFmtId="1" fontId="8" fillId="8" borderId="14" xfId="0" applyNumberFormat="1" applyFont="1" applyFill="1" applyBorder="1" applyAlignment="1">
      <alignment vertical="center"/>
    </xf>
    <xf numFmtId="1" fontId="8" fillId="0" borderId="19" xfId="0" applyNumberFormat="1" applyFont="1" applyFill="1" applyBorder="1" applyAlignment="1">
      <alignment vertical="center"/>
    </xf>
    <xf numFmtId="1" fontId="8" fillId="8" borderId="14" xfId="0" applyNumberFormat="1" applyFont="1" applyFill="1" applyBorder="1" applyAlignment="1">
      <alignment vertical="center" wrapText="1"/>
    </xf>
    <xf numFmtId="1" fontId="8" fillId="0" borderId="11" xfId="0" applyNumberFormat="1" applyFont="1" applyBorder="1" applyAlignment="1">
      <alignment vertical="center"/>
    </xf>
    <xf numFmtId="1" fontId="8" fillId="8" borderId="12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49" fontId="8" fillId="8" borderId="12" xfId="0" applyNumberFormat="1" applyFont="1" applyFill="1" applyBorder="1" applyAlignment="1">
      <alignment horizontal="right"/>
    </xf>
    <xf numFmtId="164" fontId="8" fillId="0" borderId="6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/>
    <xf numFmtId="1" fontId="0" fillId="0" borderId="1" xfId="0" applyNumberFormat="1" applyFont="1" applyBorder="1"/>
    <xf numFmtId="1" fontId="0" fillId="4" borderId="3" xfId="0" applyNumberFormat="1" applyFont="1" applyFill="1" applyBorder="1"/>
    <xf numFmtId="1" fontId="0" fillId="0" borderId="7" xfId="0" applyNumberFormat="1" applyFont="1" applyBorder="1"/>
    <xf numFmtId="1" fontId="0" fillId="0" borderId="3" xfId="0" applyNumberFormat="1" applyFont="1" applyBorder="1"/>
    <xf numFmtId="1" fontId="0" fillId="0" borderId="7" xfId="0" applyNumberFormat="1" applyFont="1" applyFill="1" applyBorder="1" applyAlignment="1">
      <alignment vertical="center" wrapText="1"/>
    </xf>
    <xf numFmtId="1" fontId="0" fillId="8" borderId="4" xfId="0" applyNumberFormat="1" applyFont="1" applyFill="1" applyBorder="1" applyAlignment="1">
      <alignment horizontal="right" vertical="center"/>
    </xf>
    <xf numFmtId="1" fontId="8" fillId="8" borderId="11" xfId="0" applyNumberFormat="1" applyFont="1" applyFill="1" applyBorder="1" applyAlignment="1">
      <alignment vertical="center"/>
    </xf>
    <xf numFmtId="1" fontId="8" fillId="8" borderId="9" xfId="0" applyNumberFormat="1" applyFont="1" applyFill="1" applyBorder="1" applyAlignment="1">
      <alignment vertical="center" wrapText="1"/>
    </xf>
    <xf numFmtId="1" fontId="8" fillId="8" borderId="14" xfId="0" applyNumberFormat="1" applyFont="1" applyFill="1" applyBorder="1" applyAlignment="1">
      <alignment horizontal="right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zoomScale="90" zoomScaleNormal="90" workbookViewId="0">
      <selection activeCell="J5" sqref="J5"/>
    </sheetView>
  </sheetViews>
  <sheetFormatPr defaultRowHeight="12" x14ac:dyDescent="0.2"/>
  <cols>
    <col min="1" max="1" width="18.42578125" customWidth="1"/>
    <col min="4" max="4" width="33.140625" customWidth="1"/>
    <col min="5" max="5" width="11.42578125" customWidth="1"/>
    <col min="6" max="6" width="12.42578125" customWidth="1"/>
    <col min="7" max="7" width="13.42578125" style="12" customWidth="1"/>
    <col min="8" max="8" width="9.28515625" customWidth="1"/>
    <col min="9" max="9" width="13.28515625" customWidth="1"/>
    <col min="10" max="10" width="9.5703125" customWidth="1"/>
    <col min="11" max="11" width="10.85546875" customWidth="1"/>
    <col min="12" max="12" width="9.7109375" customWidth="1"/>
    <col min="13" max="13" width="9.5703125" customWidth="1"/>
    <col min="14" max="14" width="9.85546875" style="12" customWidth="1"/>
    <col min="15" max="15" width="9" customWidth="1"/>
    <col min="16" max="16" width="8.85546875" customWidth="1"/>
    <col min="17" max="17" width="8.140625" customWidth="1"/>
    <col min="20" max="20" width="10.7109375" customWidth="1"/>
    <col min="21" max="21" width="13" customWidth="1"/>
    <col min="22" max="22" width="12.5703125" customWidth="1"/>
    <col min="23" max="23" width="14.7109375" customWidth="1"/>
    <col min="24" max="24" width="13.42578125" customWidth="1"/>
    <col min="25" max="25" width="9.5703125" customWidth="1"/>
  </cols>
  <sheetData>
    <row r="1" spans="1:26" ht="29.25" customHeight="1" x14ac:dyDescent="0.25">
      <c r="A1" s="69" t="s">
        <v>0</v>
      </c>
      <c r="B1" s="1"/>
      <c r="C1" s="1"/>
      <c r="D1" s="1"/>
      <c r="E1" s="1"/>
      <c r="F1" s="1"/>
      <c r="G1" s="10"/>
      <c r="H1" s="1"/>
      <c r="I1" s="1"/>
      <c r="J1" s="1"/>
      <c r="K1" s="1"/>
      <c r="L1" s="1"/>
      <c r="M1" s="1"/>
      <c r="N1" s="10"/>
      <c r="O1" s="2"/>
      <c r="P1" s="1"/>
      <c r="Q1" s="1"/>
      <c r="R1" s="2"/>
      <c r="S1" s="1"/>
      <c r="T1" s="1"/>
      <c r="U1" s="1"/>
      <c r="V1" s="1"/>
      <c r="W1" s="1"/>
      <c r="X1" s="3"/>
      <c r="Y1" s="3"/>
      <c r="Z1" s="24"/>
    </row>
    <row r="2" spans="1:26" ht="27.75" customHeight="1" x14ac:dyDescent="0.2">
      <c r="A2" s="54" t="s">
        <v>51</v>
      </c>
      <c r="B2" s="54"/>
      <c r="C2" s="54"/>
      <c r="D2" s="55"/>
      <c r="E2" s="63" t="s">
        <v>36</v>
      </c>
      <c r="F2" s="63"/>
      <c r="G2" s="65" t="s">
        <v>22</v>
      </c>
      <c r="H2" s="66"/>
      <c r="I2" s="66"/>
      <c r="J2" s="66"/>
      <c r="K2" s="66"/>
      <c r="L2" s="62" t="s">
        <v>31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4"/>
      <c r="X2" s="20" t="s">
        <v>25</v>
      </c>
      <c r="Y2" s="21"/>
    </row>
    <row r="3" spans="1:26" ht="41.25" customHeight="1" x14ac:dyDescent="0.2">
      <c r="A3" s="5" t="s">
        <v>1</v>
      </c>
      <c r="B3" s="5" t="s">
        <v>2</v>
      </c>
      <c r="C3" s="5"/>
      <c r="D3" s="6" t="s">
        <v>3</v>
      </c>
      <c r="E3" s="25" t="s">
        <v>20</v>
      </c>
      <c r="F3" s="16" t="s">
        <v>37</v>
      </c>
      <c r="G3" s="25" t="s">
        <v>38</v>
      </c>
      <c r="H3" s="52" t="s">
        <v>33</v>
      </c>
      <c r="I3" s="11" t="s">
        <v>23</v>
      </c>
      <c r="J3" s="53" t="s">
        <v>39</v>
      </c>
      <c r="K3" s="16" t="s">
        <v>40</v>
      </c>
      <c r="L3" s="25" t="s">
        <v>5</v>
      </c>
      <c r="M3" s="11" t="s">
        <v>5</v>
      </c>
      <c r="N3" s="11" t="s">
        <v>6</v>
      </c>
      <c r="O3" s="9" t="s">
        <v>7</v>
      </c>
      <c r="P3" s="11" t="s">
        <v>6</v>
      </c>
      <c r="Q3" s="11" t="s">
        <v>8</v>
      </c>
      <c r="R3" s="9" t="s">
        <v>9</v>
      </c>
      <c r="S3" s="11" t="s">
        <v>8</v>
      </c>
      <c r="T3" s="11" t="s">
        <v>10</v>
      </c>
      <c r="U3" s="11" t="s">
        <v>11</v>
      </c>
      <c r="V3" s="16" t="s">
        <v>29</v>
      </c>
      <c r="W3" s="16" t="s">
        <v>11</v>
      </c>
      <c r="X3" s="19" t="s">
        <v>32</v>
      </c>
      <c r="Y3" s="7" t="s">
        <v>24</v>
      </c>
    </row>
    <row r="4" spans="1:26" ht="66.75" customHeight="1" x14ac:dyDescent="0.2">
      <c r="A4" s="70" t="s">
        <v>34</v>
      </c>
      <c r="B4" s="71" t="s">
        <v>12</v>
      </c>
      <c r="C4" s="72"/>
      <c r="D4" s="73" t="s">
        <v>44</v>
      </c>
      <c r="E4" s="74">
        <v>50</v>
      </c>
      <c r="F4" s="75">
        <v>103</v>
      </c>
      <c r="G4" s="76">
        <v>20</v>
      </c>
      <c r="H4" s="77">
        <f>J4/J9*100</f>
        <v>21.58824255897246</v>
      </c>
      <c r="I4" s="78">
        <v>1800</v>
      </c>
      <c r="J4" s="79">
        <v>1748</v>
      </c>
      <c r="K4" s="75">
        <f>J4/4.18</f>
        <v>418.18181818181819</v>
      </c>
      <c r="L4" s="80" t="s">
        <v>52</v>
      </c>
      <c r="M4" s="79">
        <v>34</v>
      </c>
      <c r="N4" s="18" t="s">
        <v>55</v>
      </c>
      <c r="O4" s="81">
        <v>5.9</v>
      </c>
      <c r="P4" s="79">
        <f t="shared" ref="P4:P9" si="0">(O4*37)/J4*100</f>
        <v>12.488558352402746</v>
      </c>
      <c r="Q4" s="18" t="s">
        <v>26</v>
      </c>
      <c r="R4" s="82">
        <v>23.1</v>
      </c>
      <c r="S4" s="83">
        <v>22</v>
      </c>
      <c r="T4" s="84">
        <v>43</v>
      </c>
      <c r="U4" s="18" t="s">
        <v>30</v>
      </c>
      <c r="V4" s="85">
        <v>1.4</v>
      </c>
      <c r="W4" s="86">
        <f>(1.4*17)/J4*100</f>
        <v>1.3615560640732265</v>
      </c>
      <c r="X4" s="87" t="s">
        <v>28</v>
      </c>
      <c r="Y4" s="84">
        <v>7</v>
      </c>
      <c r="Z4" s="4"/>
    </row>
    <row r="5" spans="1:26" ht="53.25" customHeight="1" x14ac:dyDescent="0.2">
      <c r="A5" s="70"/>
      <c r="B5" s="79" t="s">
        <v>13</v>
      </c>
      <c r="C5" s="88"/>
      <c r="D5" s="73" t="s">
        <v>45</v>
      </c>
      <c r="E5" s="74">
        <v>100</v>
      </c>
      <c r="F5" s="89">
        <v>180</v>
      </c>
      <c r="G5" s="90">
        <v>15</v>
      </c>
      <c r="H5" s="77">
        <f>J5/J9*100</f>
        <v>13.881684574533779</v>
      </c>
      <c r="I5" s="78">
        <v>900</v>
      </c>
      <c r="J5" s="79">
        <v>1124</v>
      </c>
      <c r="K5" s="89">
        <f>J5/4.18</f>
        <v>268.8995215311005</v>
      </c>
      <c r="L5" s="80" t="s">
        <v>53</v>
      </c>
      <c r="M5" s="79">
        <v>8</v>
      </c>
      <c r="N5" s="18" t="s">
        <v>18</v>
      </c>
      <c r="O5" s="81">
        <v>0.9</v>
      </c>
      <c r="P5" s="79">
        <f t="shared" si="0"/>
        <v>2.9626334519572959</v>
      </c>
      <c r="Q5" s="91"/>
      <c r="R5" s="82">
        <v>11.4</v>
      </c>
      <c r="S5" s="83">
        <v>17</v>
      </c>
      <c r="T5" s="83">
        <v>75</v>
      </c>
      <c r="U5" s="18" t="s">
        <v>30</v>
      </c>
      <c r="V5" s="92">
        <v>0</v>
      </c>
      <c r="W5" s="84">
        <f>(0*17)/J5*100</f>
        <v>0</v>
      </c>
      <c r="X5" s="93"/>
      <c r="Y5" s="84">
        <v>5.3</v>
      </c>
      <c r="Z5" s="4"/>
    </row>
    <row r="6" spans="1:26" ht="81.75" customHeight="1" x14ac:dyDescent="0.2">
      <c r="A6" s="70"/>
      <c r="B6" s="94" t="s">
        <v>14</v>
      </c>
      <c r="C6" s="95"/>
      <c r="D6" s="96" t="s">
        <v>46</v>
      </c>
      <c r="E6" s="97">
        <v>150</v>
      </c>
      <c r="F6" s="75">
        <v>147</v>
      </c>
      <c r="G6" s="76">
        <v>25</v>
      </c>
      <c r="H6" s="77">
        <f>J6/J9*100</f>
        <v>24.008892182289738</v>
      </c>
      <c r="I6" s="78">
        <v>2000</v>
      </c>
      <c r="J6" s="79">
        <v>1944</v>
      </c>
      <c r="K6" s="75">
        <f>J6/4.18</f>
        <v>465.07177033492826</v>
      </c>
      <c r="L6" s="59" t="s">
        <v>54</v>
      </c>
      <c r="M6" s="79">
        <v>32</v>
      </c>
      <c r="N6" s="23" t="s">
        <v>55</v>
      </c>
      <c r="O6" s="81">
        <v>3.5</v>
      </c>
      <c r="P6" s="79">
        <f t="shared" si="0"/>
        <v>6.6615226337448554</v>
      </c>
      <c r="Q6" s="23" t="s">
        <v>27</v>
      </c>
      <c r="R6" s="82">
        <v>17.600000000000001</v>
      </c>
      <c r="S6" s="83">
        <v>15</v>
      </c>
      <c r="T6" s="84">
        <v>53</v>
      </c>
      <c r="U6" s="18" t="s">
        <v>18</v>
      </c>
      <c r="V6" s="85">
        <v>10.8</v>
      </c>
      <c r="W6" s="84">
        <f>(10.8*17)/J6*100</f>
        <v>9.4444444444444464</v>
      </c>
      <c r="X6" s="80" t="s">
        <v>28</v>
      </c>
      <c r="Y6" s="84">
        <v>9.8000000000000007</v>
      </c>
      <c r="Z6" s="4"/>
    </row>
    <row r="7" spans="1:26" ht="55.5" customHeight="1" x14ac:dyDescent="0.2">
      <c r="A7" s="70"/>
      <c r="B7" s="79" t="s">
        <v>13</v>
      </c>
      <c r="C7" s="88"/>
      <c r="D7" s="98" t="s">
        <v>47</v>
      </c>
      <c r="E7" s="74">
        <v>100</v>
      </c>
      <c r="F7" s="75">
        <v>125</v>
      </c>
      <c r="G7" s="76">
        <v>10</v>
      </c>
      <c r="H7" s="77">
        <f>J7/J9*100</f>
        <v>11.942694825243917</v>
      </c>
      <c r="I7" s="78">
        <v>1200</v>
      </c>
      <c r="J7" s="79">
        <v>967</v>
      </c>
      <c r="K7" s="75">
        <f>J7/4.18</f>
        <v>231.3397129186603</v>
      </c>
      <c r="L7" s="80" t="s">
        <v>53</v>
      </c>
      <c r="M7" s="79">
        <v>48</v>
      </c>
      <c r="N7" s="18" t="s">
        <v>18</v>
      </c>
      <c r="O7" s="81">
        <v>2.9</v>
      </c>
      <c r="P7" s="79">
        <f t="shared" si="0"/>
        <v>11.09617373319545</v>
      </c>
      <c r="Q7" s="91"/>
      <c r="R7" s="82">
        <v>6.2</v>
      </c>
      <c r="S7" s="83">
        <v>11</v>
      </c>
      <c r="T7" s="83">
        <v>41</v>
      </c>
      <c r="U7" s="18" t="s">
        <v>30</v>
      </c>
      <c r="V7" s="92">
        <v>0</v>
      </c>
      <c r="W7" s="84">
        <f>(0*17)/J7*100</f>
        <v>0</v>
      </c>
      <c r="X7" s="99"/>
      <c r="Y7" s="84">
        <v>6.3</v>
      </c>
      <c r="Z7" s="22"/>
    </row>
    <row r="8" spans="1:26" ht="41.25" customHeight="1" x14ac:dyDescent="0.2">
      <c r="A8" s="70"/>
      <c r="B8" s="71" t="s">
        <v>15</v>
      </c>
      <c r="C8" s="72"/>
      <c r="D8" s="73" t="s">
        <v>42</v>
      </c>
      <c r="E8" s="74">
        <v>200</v>
      </c>
      <c r="F8" s="75">
        <v>93</v>
      </c>
      <c r="G8" s="76">
        <v>30</v>
      </c>
      <c r="H8" s="77">
        <f>K8/K9*100</f>
        <v>28.578485858960111</v>
      </c>
      <c r="I8" s="78">
        <v>2100</v>
      </c>
      <c r="J8" s="79">
        <v>2314</v>
      </c>
      <c r="K8" s="75">
        <f>J8/4.18</f>
        <v>553.58851674641153</v>
      </c>
      <c r="L8" s="80" t="s">
        <v>54</v>
      </c>
      <c r="M8" s="79">
        <v>38</v>
      </c>
      <c r="N8" s="18" t="s">
        <v>55</v>
      </c>
      <c r="O8" s="81">
        <v>6.2</v>
      </c>
      <c r="P8" s="79">
        <f t="shared" si="0"/>
        <v>9.9135695764909251</v>
      </c>
      <c r="Q8" s="23" t="s">
        <v>27</v>
      </c>
      <c r="R8" s="82">
        <v>35.9</v>
      </c>
      <c r="S8" s="83">
        <v>26</v>
      </c>
      <c r="T8" s="84">
        <v>35</v>
      </c>
      <c r="U8" s="18" t="s">
        <v>18</v>
      </c>
      <c r="V8" s="85">
        <v>0</v>
      </c>
      <c r="W8" s="86">
        <v>0</v>
      </c>
      <c r="X8" s="18" t="s">
        <v>28</v>
      </c>
      <c r="Y8" s="84">
        <v>6.8</v>
      </c>
      <c r="Z8" s="4"/>
    </row>
    <row r="9" spans="1:26" ht="12.75" thickBot="1" x14ac:dyDescent="0.25">
      <c r="A9" s="100"/>
      <c r="B9" s="101" t="s">
        <v>16</v>
      </c>
      <c r="C9" s="102"/>
      <c r="D9" s="103"/>
      <c r="E9" s="104">
        <v>600</v>
      </c>
      <c r="F9" s="105">
        <f>SUM(F4:F8)</f>
        <v>648</v>
      </c>
      <c r="G9" s="106">
        <v>100</v>
      </c>
      <c r="H9" s="107">
        <f>SUM(H4:H8)</f>
        <v>100</v>
      </c>
      <c r="I9" s="108">
        <f>SUM(I4:I8)</f>
        <v>8000</v>
      </c>
      <c r="J9" s="109">
        <f>SUM(J4:J8)</f>
        <v>8097</v>
      </c>
      <c r="K9" s="36">
        <f>SUM(K4:K8)</f>
        <v>1937.0813397129186</v>
      </c>
      <c r="L9" s="58" t="s">
        <v>17</v>
      </c>
      <c r="M9" s="110">
        <v>33</v>
      </c>
      <c r="N9" s="60" t="s">
        <v>18</v>
      </c>
      <c r="O9" s="37">
        <v>19.399999999999999</v>
      </c>
      <c r="P9" s="38">
        <f t="shared" si="0"/>
        <v>8.8650117327405198</v>
      </c>
      <c r="Q9" s="111" t="s">
        <v>26</v>
      </c>
      <c r="R9" s="112">
        <v>94.2</v>
      </c>
      <c r="S9" s="39">
        <v>20</v>
      </c>
      <c r="T9" s="40">
        <v>47</v>
      </c>
      <c r="U9" s="41" t="s">
        <v>18</v>
      </c>
      <c r="V9" s="42">
        <f>V6+V4</f>
        <v>12.200000000000001</v>
      </c>
      <c r="W9" s="43">
        <f>(V9*17)/J9*100</f>
        <v>2.5614425095714464</v>
      </c>
      <c r="X9" s="44" t="s">
        <v>19</v>
      </c>
      <c r="Y9" s="45">
        <v>35.200000000000003</v>
      </c>
    </row>
    <row r="10" spans="1:26" ht="40.5" customHeight="1" x14ac:dyDescent="0.2">
      <c r="A10" s="27" t="s">
        <v>1</v>
      </c>
      <c r="B10" s="27" t="s">
        <v>2</v>
      </c>
      <c r="C10" s="27"/>
      <c r="D10" s="28" t="s">
        <v>3</v>
      </c>
      <c r="E10" s="29" t="s">
        <v>20</v>
      </c>
      <c r="F10" s="56" t="s">
        <v>21</v>
      </c>
      <c r="G10" s="25" t="s">
        <v>38</v>
      </c>
      <c r="H10" s="57" t="s">
        <v>33</v>
      </c>
      <c r="I10" s="30" t="s">
        <v>4</v>
      </c>
      <c r="J10" s="53" t="s">
        <v>39</v>
      </c>
      <c r="K10" s="16" t="s">
        <v>40</v>
      </c>
      <c r="L10" s="29" t="s">
        <v>5</v>
      </c>
      <c r="M10" s="57" t="s">
        <v>5</v>
      </c>
      <c r="N10" s="30" t="s">
        <v>6</v>
      </c>
      <c r="O10" s="31" t="s">
        <v>7</v>
      </c>
      <c r="P10" s="32" t="s">
        <v>6</v>
      </c>
      <c r="Q10" s="32" t="s">
        <v>8</v>
      </c>
      <c r="R10" s="31" t="s">
        <v>9</v>
      </c>
      <c r="S10" s="33" t="s">
        <v>8</v>
      </c>
      <c r="T10" s="32" t="s">
        <v>10</v>
      </c>
      <c r="U10" s="33" t="s">
        <v>11</v>
      </c>
      <c r="V10" s="34" t="s">
        <v>29</v>
      </c>
      <c r="W10" s="34" t="s">
        <v>11</v>
      </c>
      <c r="X10" s="35" t="s">
        <v>32</v>
      </c>
      <c r="Y10" s="56" t="s">
        <v>24</v>
      </c>
      <c r="Z10" s="4"/>
    </row>
    <row r="11" spans="1:26" ht="30.75" customHeight="1" x14ac:dyDescent="0.2">
      <c r="A11" s="67" t="s">
        <v>35</v>
      </c>
      <c r="B11" s="79" t="s">
        <v>12</v>
      </c>
      <c r="C11" s="88"/>
      <c r="D11" s="96" t="s">
        <v>48</v>
      </c>
      <c r="E11" s="97">
        <v>50</v>
      </c>
      <c r="F11" s="75">
        <v>0</v>
      </c>
      <c r="G11" s="76">
        <v>20</v>
      </c>
      <c r="H11" s="77">
        <f>J11/J16*100</f>
        <v>23.170578636877117</v>
      </c>
      <c r="I11" s="78">
        <v>1800</v>
      </c>
      <c r="J11" s="79">
        <v>1846</v>
      </c>
      <c r="K11" s="89">
        <f>J11/4.18</f>
        <v>441.62679425837325</v>
      </c>
      <c r="L11" s="80" t="s">
        <v>52</v>
      </c>
      <c r="M11" s="83">
        <v>14</v>
      </c>
      <c r="N11" s="18" t="s">
        <v>55</v>
      </c>
      <c r="O11" s="81">
        <v>1.7</v>
      </c>
      <c r="P11" s="79">
        <f t="shared" ref="P11:P16" si="1">(O11*37)/J11*100</f>
        <v>3.4073672806067172</v>
      </c>
      <c r="Q11" s="18" t="s">
        <v>26</v>
      </c>
      <c r="R11" s="113">
        <v>18.899999999999999</v>
      </c>
      <c r="S11" s="114">
        <v>17</v>
      </c>
      <c r="T11" s="114">
        <v>69</v>
      </c>
      <c r="U11" s="18" t="s">
        <v>30</v>
      </c>
      <c r="V11" s="115">
        <v>0</v>
      </c>
      <c r="W11" s="116">
        <v>0</v>
      </c>
      <c r="X11" s="18" t="s">
        <v>28</v>
      </c>
      <c r="Y11" s="89">
        <v>9.1999999999999993</v>
      </c>
    </row>
    <row r="12" spans="1:26" ht="60" customHeight="1" x14ac:dyDescent="0.2">
      <c r="A12" s="67"/>
      <c r="B12" s="79" t="s">
        <v>13</v>
      </c>
      <c r="C12" s="88"/>
      <c r="D12" s="73" t="s">
        <v>49</v>
      </c>
      <c r="E12" s="74">
        <v>100</v>
      </c>
      <c r="F12" s="89">
        <v>153</v>
      </c>
      <c r="G12" s="90">
        <v>15</v>
      </c>
      <c r="H12" s="77">
        <f>J12/J16*100</f>
        <v>10.154386845738673</v>
      </c>
      <c r="I12" s="78">
        <v>900</v>
      </c>
      <c r="J12" s="79">
        <v>809</v>
      </c>
      <c r="K12" s="89">
        <f t="shared" ref="K12:K16" si="2">J12/4.18</f>
        <v>193.54066985645935</v>
      </c>
      <c r="L12" s="80" t="s">
        <v>53</v>
      </c>
      <c r="M12" s="83">
        <v>53</v>
      </c>
      <c r="N12" s="18" t="s">
        <v>18</v>
      </c>
      <c r="O12" s="81">
        <v>3.1</v>
      </c>
      <c r="P12" s="79">
        <f t="shared" si="1"/>
        <v>14.177997527812114</v>
      </c>
      <c r="Q12" s="91"/>
      <c r="R12" s="113">
        <v>5.7</v>
      </c>
      <c r="S12" s="114">
        <v>12</v>
      </c>
      <c r="T12" s="114">
        <v>35</v>
      </c>
      <c r="U12" s="18" t="s">
        <v>30</v>
      </c>
      <c r="V12" s="115">
        <v>0.1</v>
      </c>
      <c r="W12" s="117">
        <f>(0.1*17)/J12*100</f>
        <v>0.2101359703337454</v>
      </c>
      <c r="X12" s="99"/>
      <c r="Y12" s="75">
        <v>3.8</v>
      </c>
      <c r="Z12" s="4"/>
    </row>
    <row r="13" spans="1:26" ht="43.5" customHeight="1" x14ac:dyDescent="0.2">
      <c r="A13" s="67"/>
      <c r="B13" s="94" t="s">
        <v>14</v>
      </c>
      <c r="C13" s="95"/>
      <c r="D13" s="73" t="s">
        <v>43</v>
      </c>
      <c r="E13" s="74">
        <v>150</v>
      </c>
      <c r="F13" s="75">
        <v>166</v>
      </c>
      <c r="G13" s="76">
        <v>25</v>
      </c>
      <c r="H13" s="77">
        <f>K13/K16*100</f>
        <v>28.028115978410945</v>
      </c>
      <c r="I13" s="78">
        <v>2000</v>
      </c>
      <c r="J13" s="79">
        <v>2233</v>
      </c>
      <c r="K13" s="75">
        <f t="shared" si="2"/>
        <v>534.21052631578948</v>
      </c>
      <c r="L13" s="59" t="s">
        <v>54</v>
      </c>
      <c r="M13" s="83">
        <v>44</v>
      </c>
      <c r="N13" s="23" t="s">
        <v>55</v>
      </c>
      <c r="O13" s="81">
        <v>9.3000000000000007</v>
      </c>
      <c r="P13" s="79">
        <f t="shared" si="1"/>
        <v>15.409762651141962</v>
      </c>
      <c r="Q13" s="23" t="s">
        <v>27</v>
      </c>
      <c r="R13" s="113">
        <v>30.8</v>
      </c>
      <c r="S13" s="114">
        <v>23</v>
      </c>
      <c r="T13" s="114">
        <v>32</v>
      </c>
      <c r="U13" s="18" t="s">
        <v>18</v>
      </c>
      <c r="V13" s="115">
        <v>0.1</v>
      </c>
      <c r="W13" s="116">
        <f>(0.1*17)/J13*100</f>
        <v>7.6130765785938206E-2</v>
      </c>
      <c r="X13" s="18" t="s">
        <v>28</v>
      </c>
      <c r="Y13" s="75">
        <v>4.9000000000000004</v>
      </c>
      <c r="Z13" s="4"/>
    </row>
    <row r="14" spans="1:26" ht="44.25" customHeight="1" x14ac:dyDescent="0.2">
      <c r="A14" s="67"/>
      <c r="B14" s="79" t="s">
        <v>13</v>
      </c>
      <c r="C14" s="88"/>
      <c r="D14" s="118" t="s">
        <v>50</v>
      </c>
      <c r="E14" s="97">
        <v>100</v>
      </c>
      <c r="F14" s="75">
        <v>170</v>
      </c>
      <c r="G14" s="76">
        <v>10</v>
      </c>
      <c r="H14" s="77">
        <f>K14/K16*100</f>
        <v>10.066524413204469</v>
      </c>
      <c r="I14" s="78">
        <v>1200</v>
      </c>
      <c r="J14" s="79">
        <v>802</v>
      </c>
      <c r="K14" s="75">
        <f t="shared" si="2"/>
        <v>191.866028708134</v>
      </c>
      <c r="L14" s="80" t="s">
        <v>53</v>
      </c>
      <c r="M14" s="83">
        <v>24</v>
      </c>
      <c r="N14" s="18" t="s">
        <v>18</v>
      </c>
      <c r="O14" s="81">
        <v>0.9</v>
      </c>
      <c r="P14" s="79">
        <f t="shared" si="1"/>
        <v>4.1521197007481305</v>
      </c>
      <c r="Q14" s="91"/>
      <c r="R14" s="113">
        <v>8.1</v>
      </c>
      <c r="S14" s="114">
        <v>17</v>
      </c>
      <c r="T14" s="114">
        <v>59</v>
      </c>
      <c r="U14" s="18" t="s">
        <v>30</v>
      </c>
      <c r="V14" s="115">
        <v>0</v>
      </c>
      <c r="W14" s="116">
        <f>(0*17)/J14*100</f>
        <v>0</v>
      </c>
      <c r="X14" s="119"/>
      <c r="Y14" s="75">
        <v>6</v>
      </c>
      <c r="Z14" s="4"/>
    </row>
    <row r="15" spans="1:26" ht="21" customHeight="1" x14ac:dyDescent="0.2">
      <c r="A15" s="67"/>
      <c r="B15" s="71" t="s">
        <v>15</v>
      </c>
      <c r="C15" s="72"/>
      <c r="D15" s="73" t="s">
        <v>41</v>
      </c>
      <c r="E15" s="74">
        <v>200</v>
      </c>
      <c r="F15" s="75">
        <v>160</v>
      </c>
      <c r="G15" s="76">
        <v>30</v>
      </c>
      <c r="H15" s="77">
        <f>K15/K16*100</f>
        <v>28.580394125768798</v>
      </c>
      <c r="I15" s="78">
        <v>2100</v>
      </c>
      <c r="J15" s="79">
        <v>2277</v>
      </c>
      <c r="K15" s="75">
        <f t="shared" si="2"/>
        <v>544.73684210526324</v>
      </c>
      <c r="L15" s="80" t="s">
        <v>54</v>
      </c>
      <c r="M15" s="83">
        <v>31</v>
      </c>
      <c r="N15" s="18" t="s">
        <v>55</v>
      </c>
      <c r="O15" s="81">
        <v>3</v>
      </c>
      <c r="P15" s="79">
        <f t="shared" si="1"/>
        <v>4.874835309617918</v>
      </c>
      <c r="Q15" s="23" t="s">
        <v>27</v>
      </c>
      <c r="R15" s="113">
        <v>31.2</v>
      </c>
      <c r="S15" s="114">
        <v>23</v>
      </c>
      <c r="T15" s="114">
        <v>46</v>
      </c>
      <c r="U15" s="18" t="s">
        <v>18</v>
      </c>
      <c r="V15" s="115">
        <v>2.5</v>
      </c>
      <c r="W15" s="117">
        <f>(2.5*17)/J15*100</f>
        <v>1.8664909969257797</v>
      </c>
      <c r="X15" s="80" t="s">
        <v>28</v>
      </c>
      <c r="Y15" s="75">
        <v>7.9</v>
      </c>
      <c r="Z15" s="4"/>
    </row>
    <row r="16" spans="1:26" ht="12.75" thickBot="1" x14ac:dyDescent="0.25">
      <c r="A16" s="68"/>
      <c r="B16" s="101" t="s">
        <v>16</v>
      </c>
      <c r="C16" s="102"/>
      <c r="D16" s="51"/>
      <c r="E16" s="120">
        <v>600</v>
      </c>
      <c r="F16" s="36">
        <f>SUM(F11:F15)</f>
        <v>649</v>
      </c>
      <c r="G16" s="121">
        <v>100</v>
      </c>
      <c r="H16" s="38">
        <f>SUM(H11:H15)</f>
        <v>100</v>
      </c>
      <c r="I16" s="108">
        <f>SUM(I11:I15)</f>
        <v>8000</v>
      </c>
      <c r="J16" s="109">
        <f>SUM(J11:J15)</f>
        <v>7967</v>
      </c>
      <c r="K16" s="46">
        <f t="shared" si="2"/>
        <v>1905.9808612440193</v>
      </c>
      <c r="L16" s="61" t="s">
        <v>17</v>
      </c>
      <c r="M16" s="39">
        <v>32</v>
      </c>
      <c r="N16" s="60" t="s">
        <v>18</v>
      </c>
      <c r="O16" s="37">
        <v>18.100000000000001</v>
      </c>
      <c r="P16" s="47">
        <f t="shared" si="1"/>
        <v>8.4059244383080216</v>
      </c>
      <c r="Q16" s="111" t="s">
        <v>26</v>
      </c>
      <c r="R16" s="48">
        <v>94.8</v>
      </c>
      <c r="S16" s="49">
        <v>20</v>
      </c>
      <c r="T16" s="49">
        <v>48</v>
      </c>
      <c r="U16" s="50" t="s">
        <v>18</v>
      </c>
      <c r="V16" s="17">
        <v>2.6</v>
      </c>
      <c r="W16" s="51">
        <f>(2.6*17)/J16*100</f>
        <v>0.55478850257311407</v>
      </c>
      <c r="X16" s="122" t="s">
        <v>19</v>
      </c>
      <c r="Y16" s="36">
        <v>31.8</v>
      </c>
    </row>
    <row r="17" spans="5:25" x14ac:dyDescent="0.2">
      <c r="E17" s="8"/>
      <c r="G17" s="26"/>
      <c r="H17" s="24"/>
      <c r="L17" s="14"/>
      <c r="M17" s="14"/>
      <c r="N17" s="15"/>
      <c r="O17" s="8"/>
      <c r="P17" s="8"/>
      <c r="Q17" s="8"/>
      <c r="R17" s="8"/>
      <c r="S17" s="8"/>
      <c r="T17" s="8"/>
      <c r="U17" s="8"/>
      <c r="V17" s="8"/>
      <c r="X17" s="8"/>
      <c r="Y17" s="8"/>
    </row>
    <row r="18" spans="5:25" x14ac:dyDescent="0.2">
      <c r="L18" s="13"/>
      <c r="M18" s="13"/>
      <c r="N18" s="15"/>
    </row>
    <row r="19" spans="5:25" x14ac:dyDescent="0.2">
      <c r="L19" s="13"/>
      <c r="M19" s="13"/>
      <c r="N19" s="15"/>
    </row>
    <row r="20" spans="5:25" x14ac:dyDescent="0.2">
      <c r="L20" s="13"/>
      <c r="M20" s="13"/>
      <c r="N20" s="15"/>
    </row>
  </sheetData>
  <mergeCells count="12">
    <mergeCell ref="L2:W2"/>
    <mergeCell ref="E2:F2"/>
    <mergeCell ref="G2:K2"/>
    <mergeCell ref="B15:C15"/>
    <mergeCell ref="A4:A9"/>
    <mergeCell ref="B6:C6"/>
    <mergeCell ref="B9:C9"/>
    <mergeCell ref="A11:A16"/>
    <mergeCell ref="B13:C13"/>
    <mergeCell ref="B16:C16"/>
    <mergeCell ref="B8:C8"/>
    <mergeCell ref="B4:C4"/>
  </mergeCells>
  <pageMargins left="0.7" right="0.7" top="0.75" bottom="0.75" header="0.3" footer="0.3"/>
  <pageSetup paperSize="9" orientation="portrait" r:id="rId1"/>
  <ignoredErrors>
    <ignoredError sqref="Q8:Q9 Q6 Q4 Q13 Q11 Q15:Q16" twoDigitTextYear="1"/>
    <ignoredError sqref="W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25B09B10F20C499DD786774E74B4A0" ma:contentTypeVersion="3" ma:contentTypeDescription="Opret et nyt dokument." ma:contentTypeScope="" ma:versionID="c6cafd04af08801f5d7585a3f54652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391a9a5862706a061a5fd8fdc565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64FEE-8C95-4154-BD52-0E60306FA2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4FC55B-B44F-4572-B5B8-7A4A4342B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417F5D-CF51-4D44-9E11-6EAFD3E51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Buch Krarup</dc:creator>
  <cp:lastModifiedBy>Mette Buch Krarup</cp:lastModifiedBy>
  <dcterms:created xsi:type="dcterms:W3CDTF">2018-10-15T13:00:49Z</dcterms:created>
  <dcterms:modified xsi:type="dcterms:W3CDTF">2018-11-13T14:39:38Z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0x010100C525B09B10F20C499DD786774E74B4A0</vt:lpwstr>
  </property>
</Properties>
</file>